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https://icgplc.sharepoint.com/sites/AccountsData/Shared Documents/General/IMG/1. Results/FY24/FY24/Datapack/"/>
    </mc:Choice>
  </mc:AlternateContent>
  <xr:revisionPtr revIDLastSave="31" documentId="13_ncr:1_{3D5F45E1-4FCB-4601-84DA-4DC19CEEFC72}" xr6:coauthVersionLast="47" xr6:coauthVersionMax="47" xr10:uidLastSave="{B19575A1-EDC4-4AA2-9860-43933302A131}"/>
  <bookViews>
    <workbookView xWindow="58830" yWindow="-18120" windowWidth="29040" windowHeight="17520" tabRatio="675" xr2:uid="{0B379139-B16B-4DDF-99F0-9C824B98DB63}"/>
  </bookViews>
  <sheets>
    <sheet name="Cover" sheetId="22" r:id="rId1"/>
    <sheet name="Business activity&gt;&gt;&gt;" sheetId="23" r:id="rId2"/>
    <sheet name="Fundraising" sheetId="12" r:id="rId3"/>
    <sheet name="Deployment" sheetId="14" r:id="rId4"/>
    <sheet name="Realisations" sheetId="15" r:id="rId5"/>
    <sheet name="Fund information&gt;&gt;&gt;" sheetId="24" r:id="rId6"/>
    <sheet name="Structured &amp; Private Equity" sheetId="1" r:id="rId7"/>
    <sheet name="Private Debt" sheetId="7" r:id="rId8"/>
    <sheet name="Real Assets" sheetId="8" r:id="rId9"/>
    <sheet name="Credit - Liquid" sheetId="4" r:id="rId10"/>
    <sheet name="Credit - CLOs" sheetId="16" r:id="rId11"/>
    <sheet name="Fund returns over time" sheetId="27" r:id="rId12"/>
    <sheet name="Balance sheet inv. port.&gt;&gt;&gt;" sheetId="26" r:id="rId13"/>
    <sheet name="Balance sheet" sheetId="17" r:id="rId14"/>
    <sheet name="Disclaimer" sheetId="5" r:id="rId15"/>
  </sheets>
  <definedNames>
    <definedName name="_xlnm.Print_Area" localSheetId="12">'Balance sheet inv. port.&gt;&gt;&gt;'!$A$1:$N$26</definedName>
    <definedName name="_xlnm.Print_Area" localSheetId="1">'Business activity&gt;&gt;&gt;'!$A$1:$N$26</definedName>
    <definedName name="_xlnm.Print_Area" localSheetId="0">Cover!$A$1:$N$26</definedName>
    <definedName name="_xlnm.Print_Area" localSheetId="10">'Credit - CLOs'!$B$1:$I$43</definedName>
    <definedName name="_xlnm.Print_Area" localSheetId="5">'Fund information&gt;&gt;&gt;'!$A$1:$N$26</definedName>
    <definedName name="_xlnm.Print_Area" localSheetId="11">'Fund returns over time'!$A$1:$AA$47</definedName>
    <definedName name="_xlnm.Print_Area" localSheetId="7">'Private Debt'!$A$1:$R$27</definedName>
    <definedName name="_xlnm.Print_Area" localSheetId="8">'Real Assets'!$A$1:$R$30</definedName>
    <definedName name="_xlnm.Print_Area" localSheetId="6">'Structured &amp; Private Equity'!$A$1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1" l="1"/>
  <c r="M14" i="1"/>
  <c r="L14" i="1"/>
  <c r="J21" i="8" l="1"/>
  <c r="L22" i="1" l="1"/>
  <c r="F39" i="16" l="1"/>
  <c r="G39" i="16"/>
  <c r="F21" i="16"/>
  <c r="G21" i="16"/>
  <c r="H39" i="16"/>
  <c r="H21" i="16"/>
  <c r="M29" i="8"/>
  <c r="C33" i="17" l="1"/>
  <c r="H19" i="4" l="1"/>
  <c r="G16" i="4"/>
  <c r="F16" i="4"/>
  <c r="N26" i="1"/>
  <c r="N22" i="1"/>
  <c r="N9" i="1"/>
  <c r="N30" i="1"/>
  <c r="N35" i="1"/>
  <c r="N22" i="7"/>
  <c r="N16" i="7"/>
  <c r="L29" i="8"/>
  <c r="M22" i="7"/>
  <c r="M16" i="7"/>
  <c r="N27" i="7" l="1"/>
  <c r="N37" i="1"/>
  <c r="M22" i="1"/>
  <c r="M26" i="1"/>
  <c r="L26" i="1"/>
  <c r="M35" i="1"/>
  <c r="L35" i="1"/>
  <c r="I27" i="8" l="1"/>
  <c r="I26" i="8"/>
  <c r="I22" i="8"/>
  <c r="I21" i="8"/>
  <c r="I20" i="8"/>
  <c r="I19" i="8"/>
  <c r="I16" i="8"/>
  <c r="I15" i="8"/>
  <c r="I14" i="8"/>
  <c r="I13" i="8"/>
  <c r="I12" i="8"/>
  <c r="I10" i="8"/>
  <c r="I9" i="8"/>
  <c r="I8" i="8"/>
  <c r="I7" i="8"/>
  <c r="I6" i="8"/>
  <c r="I5" i="8"/>
  <c r="I20" i="7"/>
  <c r="I19" i="7"/>
  <c r="I18" i="7"/>
  <c r="T14" i="7"/>
  <c r="S14" i="7"/>
  <c r="T13" i="7"/>
  <c r="S13" i="7"/>
  <c r="T12" i="7"/>
  <c r="S12" i="7"/>
  <c r="T11" i="7"/>
  <c r="S11" i="7"/>
  <c r="T10" i="7"/>
  <c r="S10" i="7"/>
  <c r="T9" i="7"/>
  <c r="S9" i="7"/>
  <c r="T8" i="7"/>
  <c r="S8" i="7"/>
  <c r="T7" i="7"/>
  <c r="S7" i="7"/>
  <c r="T6" i="7"/>
  <c r="S6" i="7"/>
  <c r="T5" i="7"/>
  <c r="S5" i="7"/>
  <c r="I14" i="7"/>
  <c r="I13" i="7"/>
  <c r="I12" i="7"/>
  <c r="I11" i="7"/>
  <c r="I10" i="7"/>
  <c r="I9" i="7"/>
  <c r="I8" i="7"/>
  <c r="I7" i="7"/>
  <c r="I6" i="7"/>
  <c r="I5" i="7"/>
  <c r="P24" i="1"/>
  <c r="I24" i="1"/>
  <c r="P20" i="1"/>
  <c r="P19" i="1"/>
  <c r="P18" i="1"/>
  <c r="P17" i="1"/>
  <c r="P16" i="1"/>
  <c r="I12" i="1" l="1"/>
  <c r="I11" i="1"/>
  <c r="I20" i="1"/>
  <c r="I19" i="1"/>
  <c r="I18" i="1"/>
  <c r="I17" i="1"/>
  <c r="I16" i="1"/>
  <c r="I29" i="1"/>
  <c r="I28" i="1"/>
  <c r="I33" i="1"/>
  <c r="I32" i="1"/>
  <c r="I7" i="1"/>
  <c r="I6" i="1"/>
  <c r="I5" i="1"/>
  <c r="N17" i="8" l="1"/>
  <c r="N24" i="8"/>
  <c r="N29" i="8"/>
  <c r="H16" i="4"/>
  <c r="H25" i="4"/>
  <c r="H10" i="4"/>
  <c r="G25" i="4"/>
  <c r="F25" i="4"/>
  <c r="G19" i="4"/>
  <c r="F19" i="4"/>
  <c r="G10" i="4"/>
  <c r="F10" i="4"/>
  <c r="N30" i="8" l="1"/>
  <c r="H26" i="4"/>
  <c r="F40" i="16"/>
  <c r="G40" i="16"/>
  <c r="F26" i="4"/>
  <c r="G26" i="4"/>
  <c r="G42" i="16" l="1"/>
  <c r="F42" i="16"/>
  <c r="M26" i="7"/>
  <c r="L26" i="7"/>
  <c r="L22" i="7"/>
  <c r="L16" i="7"/>
  <c r="M24" i="8"/>
  <c r="L24" i="8"/>
  <c r="M17" i="8"/>
  <c r="M30" i="8" s="1"/>
  <c r="L17" i="8"/>
  <c r="M30" i="1"/>
  <c r="L30" i="1"/>
  <c r="M9" i="1"/>
  <c r="L9" i="1"/>
  <c r="E25" i="12"/>
  <c r="D25" i="12"/>
  <c r="E23" i="12"/>
  <c r="L37" i="1" l="1"/>
  <c r="L27" i="7"/>
  <c r="M37" i="1"/>
  <c r="M27" i="7"/>
  <c r="L30" i="8"/>
  <c r="G32" i="15" l="1"/>
  <c r="G35" i="15" s="1"/>
  <c r="F32" i="15"/>
  <c r="E32" i="15"/>
  <c r="E35" i="15" s="1"/>
  <c r="D32" i="15"/>
  <c r="E37" i="14"/>
  <c r="D37" i="14"/>
  <c r="D33" i="14"/>
  <c r="E21" i="12" l="1"/>
  <c r="E26" i="12" s="1"/>
  <c r="D21" i="12"/>
  <c r="G43" i="15" l="1"/>
  <c r="G44" i="15" s="1"/>
  <c r="E43" i="15"/>
  <c r="E44" i="15" s="1"/>
  <c r="E20" i="14" l="1"/>
  <c r="E15" i="12"/>
  <c r="E34" i="12"/>
  <c r="E35" i="12" s="1"/>
  <c r="H40" i="16" l="1"/>
  <c r="H42" i="16" s="1"/>
  <c r="E8" i="12" l="1"/>
  <c r="E33" i="14" l="1"/>
  <c r="E39" i="14" s="1"/>
  <c r="E12" i="12"/>
  <c r="E17" i="12" s="1"/>
  <c r="D12" i="12"/>
  <c r="E5" i="12"/>
  <c r="E10" i="12" s="1"/>
  <c r="D5" i="12"/>
  <c r="E36" i="12" l="1"/>
  <c r="D24" i="14" l="1"/>
  <c r="E24" i="14"/>
  <c r="E26" i="14" s="1"/>
  <c r="E14" i="14"/>
  <c r="E12" i="14"/>
  <c r="D12" i="14"/>
  <c r="E10" i="14"/>
  <c r="D10" i="14"/>
  <c r="E7" i="14"/>
  <c r="D7" i="14"/>
  <c r="G20" i="15"/>
  <c r="F20" i="15"/>
  <c r="E20" i="15"/>
  <c r="D20" i="15"/>
  <c r="G18" i="15"/>
  <c r="E18" i="15"/>
  <c r="G11" i="15"/>
  <c r="F11" i="15"/>
  <c r="E11" i="15"/>
  <c r="D11" i="15"/>
  <c r="G6" i="15"/>
  <c r="F6" i="15"/>
  <c r="E6" i="15"/>
  <c r="D6" i="15"/>
  <c r="G12" i="15" l="1"/>
  <c r="G22" i="15"/>
  <c r="E22" i="15"/>
  <c r="E12" i="15"/>
  <c r="E16" i="14"/>
  <c r="E40" i="14" s="1"/>
  <c r="G45" i="15" l="1"/>
  <c r="E45" i="15"/>
  <c r="C35" i="17" l="1"/>
</calcChain>
</file>

<file path=xl/sharedStrings.xml><?xml version="1.0" encoding="utf-8"?>
<sst xmlns="http://schemas.openxmlformats.org/spreadsheetml/2006/main" count="1040" uniqueCount="351">
  <si>
    <t>ICG plc</t>
  </si>
  <si>
    <t>Datapack</t>
  </si>
  <si>
    <t>Results for financial year ended 31 March 2024</t>
  </si>
  <si>
    <t>Private and confidential</t>
  </si>
  <si>
    <t>Business Activity</t>
  </si>
  <si>
    <t>Fundraising breakdown</t>
  </si>
  <si>
    <t>Fund</t>
  </si>
  <si>
    <t>Currency</t>
  </si>
  <si>
    <t>LCY(‘m)</t>
  </si>
  <si>
    <t>USD(‘m)</t>
  </si>
  <si>
    <t>Europe Mid-Market II</t>
  </si>
  <si>
    <t>EUR</t>
  </si>
  <si>
    <t>European Corporate</t>
  </si>
  <si>
    <t>Strategic Equity V</t>
  </si>
  <si>
    <t>Multiple</t>
  </si>
  <si>
    <t>n/a</t>
  </si>
  <si>
    <t>Co-invest/ Mandates</t>
  </si>
  <si>
    <t>USD</t>
  </si>
  <si>
    <t>Strategic Equity</t>
  </si>
  <si>
    <t>LP Secondaries</t>
  </si>
  <si>
    <t>Structured and Private Equity: total</t>
  </si>
  <si>
    <t>NACP III</t>
  </si>
  <si>
    <t>North American Credit Partners</t>
  </si>
  <si>
    <t>Senior Debt Partners V</t>
  </si>
  <si>
    <t>Senior Debt Partners</t>
  </si>
  <si>
    <t xml:space="preserve"> n/a </t>
  </si>
  <si>
    <t>Australian Senior Loan Fund</t>
  </si>
  <si>
    <t>AUD</t>
  </si>
  <si>
    <t>Private Debt: total</t>
  </si>
  <si>
    <t>Real Estate Partnership Capital VI</t>
  </si>
  <si>
    <t>GBP</t>
  </si>
  <si>
    <t>Real Estate Senior Debt V</t>
  </si>
  <si>
    <t>ICG Living</t>
  </si>
  <si>
    <t>Real Estate Debt</t>
  </si>
  <si>
    <t>Metropolitan</t>
  </si>
  <si>
    <t>Real Estate Equity</t>
  </si>
  <si>
    <t>Infrastructure Europe II</t>
  </si>
  <si>
    <t>Infrastructure Europe</t>
  </si>
  <si>
    <t>Real Assets: total</t>
  </si>
  <si>
    <t>US CLOs</t>
  </si>
  <si>
    <t>European CLOs</t>
  </si>
  <si>
    <t>Global Loan Fund</t>
  </si>
  <si>
    <t>Alternative Credit</t>
  </si>
  <si>
    <t>European Liquids and Loans</t>
  </si>
  <si>
    <t>Total Credit Fund</t>
  </si>
  <si>
    <t>Global Total Credit Fund</t>
  </si>
  <si>
    <t>Liquid Credit</t>
  </si>
  <si>
    <t>Credit: total</t>
  </si>
  <si>
    <t>Total</t>
  </si>
  <si>
    <t>Deployment breakdown*</t>
  </si>
  <si>
    <t>Europe VIII</t>
  </si>
  <si>
    <t>Mid-Market Fund</t>
  </si>
  <si>
    <t>Strategic Equity IV</t>
  </si>
  <si>
    <t>Co-invests &amp; Mandates</t>
  </si>
  <si>
    <t>Recovery II</t>
  </si>
  <si>
    <t>Recovery Fund</t>
  </si>
  <si>
    <t>ICAP IV</t>
  </si>
  <si>
    <t>Asia Pacific Corporate</t>
  </si>
  <si>
    <t>Structured and Private Equity</t>
  </si>
  <si>
    <t>Senior Debt Partners IV</t>
  </si>
  <si>
    <t xml:space="preserve">n/a </t>
  </si>
  <si>
    <t>NAPD II</t>
  </si>
  <si>
    <t>Private Debt</t>
  </si>
  <si>
    <t>Real Estate Partnership Capital IV</t>
  </si>
  <si>
    <t>Real Estate Partnership Capital V</t>
  </si>
  <si>
    <t>Senior Debt Program V</t>
  </si>
  <si>
    <t>ICG-Longbow Development</t>
  </si>
  <si>
    <t>Strategic Real Estate</t>
  </si>
  <si>
    <t>ICG SRE SMA</t>
  </si>
  <si>
    <t>Real Assets</t>
  </si>
  <si>
    <t>* From Direct Investment Funds</t>
  </si>
  <si>
    <t>Realisation breakdown</t>
  </si>
  <si>
    <t xml:space="preserve">Fund </t>
  </si>
  <si>
    <t>Europe VI</t>
  </si>
  <si>
    <t>Strategic Equity II</t>
  </si>
  <si>
    <t>Strategic Equity III</t>
  </si>
  <si>
    <t>Senior Debt Partners I</t>
  </si>
  <si>
    <t>Senior Debt Partners II</t>
  </si>
  <si>
    <t>Senior Debt Partners III</t>
  </si>
  <si>
    <t>Senior Secured UK Property Debt</t>
  </si>
  <si>
    <t>Senior Debt Program I</t>
  </si>
  <si>
    <t>Senior Debt Program III</t>
  </si>
  <si>
    <t>Senior Debt Program IV</t>
  </si>
  <si>
    <t>Longbow Development Fund</t>
  </si>
  <si>
    <t>Infrastructure Equity</t>
  </si>
  <si>
    <t>EU CLOs</t>
  </si>
  <si>
    <t>European Senior Loan Fund/ Liquids</t>
  </si>
  <si>
    <t>US Senior Loan</t>
  </si>
  <si>
    <t>Alternative Credit Fund</t>
  </si>
  <si>
    <t>Credit</t>
  </si>
  <si>
    <t xml:space="preserve"> </t>
  </si>
  <si>
    <t>Fund Information</t>
  </si>
  <si>
    <t>Investment period</t>
  </si>
  <si>
    <t>Original capital committed</t>
  </si>
  <si>
    <r>
      <t>AUM</t>
    </r>
    <r>
      <rPr>
        <b/>
        <vertAlign val="superscript"/>
        <sz val="8"/>
        <color theme="0"/>
        <rFont val="Calibri"/>
        <family val="2"/>
        <scheme val="minor"/>
      </rPr>
      <t>4</t>
    </r>
    <r>
      <rPr>
        <b/>
        <sz val="10"/>
        <color theme="0"/>
        <rFont val="Calibri"/>
        <family val="2"/>
        <scheme val="minor"/>
      </rPr>
      <t>(</t>
    </r>
    <r>
      <rPr>
        <b/>
        <sz val="8"/>
        <color theme="0"/>
        <rFont val="Calibri"/>
        <family val="2"/>
        <scheme val="minor"/>
      </rPr>
      <t>$</t>
    </r>
    <r>
      <rPr>
        <b/>
        <sz val="10"/>
        <color theme="0"/>
        <rFont val="Calibri"/>
        <family val="2"/>
        <scheme val="minor"/>
      </rPr>
      <t>m)</t>
    </r>
  </si>
  <si>
    <t>Management fee</t>
  </si>
  <si>
    <t>Value of client investments</t>
  </si>
  <si>
    <t>Gross client returns</t>
  </si>
  <si>
    <t>Curr (‘m)</t>
  </si>
  <si>
    <t>Starts</t>
  </si>
  <si>
    <t>Ends</t>
  </si>
  <si>
    <t>Status</t>
  </si>
  <si>
    <r>
      <t>Client</t>
    </r>
    <r>
      <rPr>
        <b/>
        <vertAlign val="superscript"/>
        <sz val="8"/>
        <color theme="0"/>
        <rFont val="Calibri"/>
        <family val="2"/>
        <scheme val="minor"/>
      </rPr>
      <t>1</t>
    </r>
  </si>
  <si>
    <r>
      <t>ICG</t>
    </r>
    <r>
      <rPr>
        <b/>
        <vertAlign val="superscript"/>
        <sz val="10"/>
        <color theme="0"/>
        <rFont val="Calibri"/>
        <family val="2"/>
        <scheme val="minor"/>
      </rPr>
      <t>2</t>
    </r>
  </si>
  <si>
    <t>Total invested</t>
  </si>
  <si>
    <t>Available for deployment
($m)</t>
  </si>
  <si>
    <t>AUM</t>
  </si>
  <si>
    <t>Fee-earning AUM</t>
  </si>
  <si>
    <t>Fee basis</t>
  </si>
  <si>
    <t>Realised</t>
  </si>
  <si>
    <t>Remaining</t>
  </si>
  <si>
    <t>Total MOIC</t>
  </si>
  <si>
    <t>Realised MOIC</t>
  </si>
  <si>
    <t>IRR</t>
  </si>
  <si>
    <t>Net DPI</t>
  </si>
  <si>
    <t>European Corporate:</t>
  </si>
  <si>
    <t>Realising</t>
  </si>
  <si>
    <r>
      <t>Invested</t>
    </r>
    <r>
      <rPr>
        <vertAlign val="superscript"/>
        <sz val="8"/>
        <color rgb="FF000000"/>
        <rFont val="Calibri"/>
        <family val="2"/>
        <scheme val="minor"/>
      </rPr>
      <t>5</t>
    </r>
  </si>
  <si>
    <t>Europe VII</t>
  </si>
  <si>
    <t>Investing</t>
  </si>
  <si>
    <r>
      <t>Committed</t>
    </r>
    <r>
      <rPr>
        <vertAlign val="superscript"/>
        <sz val="8"/>
        <color rgb="FF000000"/>
        <rFont val="Calibri"/>
        <family val="2"/>
        <scheme val="minor"/>
      </rPr>
      <t>5</t>
    </r>
  </si>
  <si>
    <t>-</t>
  </si>
  <si>
    <t>Mandates and Co-Investment Vehicles</t>
  </si>
  <si>
    <t>European Corporate: total</t>
  </si>
  <si>
    <t>Asia Pacific Corporate:</t>
  </si>
  <si>
    <t>Fund III</t>
  </si>
  <si>
    <t>Fund IV</t>
  </si>
  <si>
    <t>Asia Pacific Corporate: total</t>
  </si>
  <si>
    <t>Recovery Funds:</t>
  </si>
  <si>
    <t>Recovery 2008 B</t>
  </si>
  <si>
    <t>Recovery Fund II</t>
  </si>
  <si>
    <t>Recovery Funds: total</t>
  </si>
  <si>
    <t>Strategic Equity:</t>
  </si>
  <si>
    <t>Fund II</t>
  </si>
  <si>
    <t>Fund V (USD Sleeve)</t>
  </si>
  <si>
    <t>Fundraising</t>
  </si>
  <si>
    <t>Committed</t>
  </si>
  <si>
    <r>
      <t>n/m</t>
    </r>
    <r>
      <rPr>
        <vertAlign val="superscript"/>
        <sz val="8"/>
        <rFont val="Calibri"/>
        <family val="2"/>
        <scheme val="minor"/>
      </rPr>
      <t>7</t>
    </r>
  </si>
  <si>
    <t>Fund V (EUR Sleeve)</t>
  </si>
  <si>
    <t>Strategic Equity: total</t>
  </si>
  <si>
    <t>European Mid-Market:</t>
  </si>
  <si>
    <t>Europe Mid-Market I</t>
  </si>
  <si>
    <t>Europe Mid-Market II*</t>
  </si>
  <si>
    <t>TBC</t>
  </si>
  <si>
    <t>European Mid-Market: total</t>
  </si>
  <si>
    <t>LP Secondaries:</t>
  </si>
  <si>
    <t>LP Secondaries ***</t>
  </si>
  <si>
    <t>LP Secondaries: total</t>
  </si>
  <si>
    <t>ICG Enterprise Trust**</t>
  </si>
  <si>
    <t>Listed Investment Trust</t>
  </si>
  <si>
    <t>NAV</t>
  </si>
  <si>
    <t xml:space="preserve"> * Estimated ICG plc commitment. Subject to final terms to be agreed upon final close. </t>
  </si>
  <si>
    <t>** ICG Enterprise Trust is a listed vehicle and total commitment is equal to third-party AUM. It does not charge a management fee on ICG or Graphite investments.</t>
  </si>
  <si>
    <t>*** Cost of Investment and Value of Investments figures represent those of underlying deals, with gross MOIC and IRR figures being reported after taking into account the use of bridge and also recycling proceeds into new deals.</t>
  </si>
  <si>
    <t>Senior Debt Partners*</t>
  </si>
  <si>
    <t>SDP 2</t>
  </si>
  <si>
    <t>Invested</t>
  </si>
  <si>
    <t>SDP 3</t>
  </si>
  <si>
    <t>SDP 3B</t>
  </si>
  <si>
    <t>SDP 3C</t>
  </si>
  <si>
    <t>SDP 4A</t>
  </si>
  <si>
    <t>SDP 4B</t>
  </si>
  <si>
    <t>SDP 4C</t>
  </si>
  <si>
    <t>SDP 5A</t>
  </si>
  <si>
    <t>Fundraising / Investing</t>
  </si>
  <si>
    <t>SDP 5B</t>
  </si>
  <si>
    <t>SDP 5C</t>
  </si>
  <si>
    <t>North American Private Debt</t>
  </si>
  <si>
    <t>Fund I</t>
  </si>
  <si>
    <t>Fund III (NACP III)**</t>
  </si>
  <si>
    <t>Australian Loans</t>
  </si>
  <si>
    <t>Open ended</t>
  </si>
  <si>
    <t xml:space="preserve">* Third-party AUM includes co-mingled funds and mandates. ** Estimated ICG plc commitment. Subject to final terms to be agreed upon final close. </t>
  </si>
  <si>
    <t>1 At final close (or most recent close for those funds still in fundraising); 2 ICG plc Commitment; 3 Drawn ICG balance sheet commitment at fair value as at 31 March 2024; 4 Contribution to third-party AUM and third-party fee earning AUM as at 31 March 2024.</t>
  </si>
  <si>
    <r>
      <t>ICG</t>
    </r>
    <r>
      <rPr>
        <b/>
        <vertAlign val="superscript"/>
        <sz val="8"/>
        <color theme="0"/>
        <rFont val="Calibri"/>
        <family val="2"/>
        <scheme val="minor"/>
      </rPr>
      <t>2</t>
    </r>
  </si>
  <si>
    <t>Real Estate Senior Debt Fund I</t>
  </si>
  <si>
    <t>1.24x</t>
  </si>
  <si>
    <t>1.18x</t>
  </si>
  <si>
    <t>Real Estate Senior Debt Fund II</t>
  </si>
  <si>
    <t>1.22x</t>
  </si>
  <si>
    <t>1.00x</t>
  </si>
  <si>
    <t>Real Estate Senior Debt Fund III</t>
  </si>
  <si>
    <t>1.17x</t>
  </si>
  <si>
    <t>0.59x</t>
  </si>
  <si>
    <t>Real Estate Senior Debt Fund IV</t>
  </si>
  <si>
    <t>1.09x</t>
  </si>
  <si>
    <t>0.29x</t>
  </si>
  <si>
    <t>Real Estate Senior Debt Fund V</t>
  </si>
  <si>
    <t>1.08x</t>
  </si>
  <si>
    <t>0.08x</t>
  </si>
  <si>
    <t>Real Estate Partnership Fund IV</t>
  </si>
  <si>
    <t>1.28x</t>
  </si>
  <si>
    <t>Real Estate Partnership Fund V*</t>
  </si>
  <si>
    <t>1.25x</t>
  </si>
  <si>
    <t>1.26x</t>
  </si>
  <si>
    <t>Real Estate Partnership Fund VI*</t>
  </si>
  <si>
    <t>1.15x</t>
  </si>
  <si>
    <t>ICG Residential Development Debt</t>
  </si>
  <si>
    <t>1.32x</t>
  </si>
  <si>
    <t>1.31x</t>
  </si>
  <si>
    <t>ICG Living Development Fund</t>
  </si>
  <si>
    <t xml:space="preserve"> -   </t>
  </si>
  <si>
    <t>1.14x</t>
  </si>
  <si>
    <t>Strategic Real Estate I</t>
  </si>
  <si>
    <t>0.12x</t>
  </si>
  <si>
    <t>Strategic Real Estate II**</t>
  </si>
  <si>
    <t>Jun-22</t>
  </si>
  <si>
    <t>1.10x</t>
  </si>
  <si>
    <t>Metropolitan (EUR)</t>
  </si>
  <si>
    <t>TBC + 3 years</t>
  </si>
  <si>
    <t>Metropolitan (USD)</t>
  </si>
  <si>
    <t>TBC + 5 years</t>
  </si>
  <si>
    <t xml:space="preserve">* Third-party fee-earning AUM excludes undrawn commitments. ** Estimated ICG plc commitment. Subject to final terms to be agreed upon final close </t>
  </si>
  <si>
    <t>Credit - Liquid</t>
  </si>
  <si>
    <r>
      <t>AUM</t>
    </r>
    <r>
      <rPr>
        <b/>
        <vertAlign val="superscript"/>
        <sz val="8"/>
        <color theme="0"/>
        <rFont val="Calibri"/>
        <family val="2"/>
        <scheme val="minor"/>
      </rPr>
      <t>2</t>
    </r>
    <r>
      <rPr>
        <b/>
        <sz val="8"/>
        <color theme="0"/>
        <rFont val="Calibri"/>
        <family val="2"/>
        <scheme val="minor"/>
      </rPr>
      <t>($m)</t>
    </r>
  </si>
  <si>
    <t>Syndicated Loans</t>
  </si>
  <si>
    <t>Eurocredit Investment I</t>
  </si>
  <si>
    <t>European Senior Loan Fund</t>
  </si>
  <si>
    <t>Liquid Credit Fund</t>
  </si>
  <si>
    <t>Structured Credit</t>
  </si>
  <si>
    <t>Structured Special Opportunities</t>
  </si>
  <si>
    <t>Closed</t>
  </si>
  <si>
    <t>ICG Alternative Credit Warehouse fund I</t>
  </si>
  <si>
    <t>Secured Finance</t>
  </si>
  <si>
    <t>ICG Secured Finance Fund</t>
  </si>
  <si>
    <t>In liquidation</t>
  </si>
  <si>
    <t>Multi-Asset Credit</t>
  </si>
  <si>
    <t>Global Total Credit</t>
  </si>
  <si>
    <t>Pool Re Global Multi Asset Credit</t>
  </si>
  <si>
    <t>1 Drawn ICG balance sheet commitment at fair value as at 31 March 2024; 2 Contribution to third-party AUM and third-party fee-earning AUM as at 31 March 2024.</t>
  </si>
  <si>
    <t>Credit - CLOs</t>
  </si>
  <si>
    <t>ICG US CLO 2014-1</t>
  </si>
  <si>
    <t>ICG US CLO 2014-2</t>
  </si>
  <si>
    <t>ICG US CLO 2014-3</t>
  </si>
  <si>
    <t>ICG US CLO 2015-2</t>
  </si>
  <si>
    <t>ICG US CLO 2016-1</t>
  </si>
  <si>
    <t>ICG US CLO 2017-1</t>
  </si>
  <si>
    <t>ICG US CLO 2018-1</t>
  </si>
  <si>
    <t>ICG US CLO 2018-2</t>
  </si>
  <si>
    <t>ICG US CLO 2018-3</t>
  </si>
  <si>
    <t>ICG US CLO 2020-1</t>
  </si>
  <si>
    <t>ICG US CLO 2021-1</t>
  </si>
  <si>
    <t>ICG US CLO 2021-2</t>
  </si>
  <si>
    <t>ICG US CLO 2021-3</t>
  </si>
  <si>
    <t>ICG US CLO 2021-4</t>
  </si>
  <si>
    <t>ICG US CLO 2022-1</t>
  </si>
  <si>
    <t>ICG US CLO 2023-1</t>
  </si>
  <si>
    <t>Risk Retention Fund</t>
  </si>
  <si>
    <t>US CLO</t>
  </si>
  <si>
    <t>St Pauls II</t>
  </si>
  <si>
    <t>St Pauls III</t>
  </si>
  <si>
    <t>St Pauls IV</t>
  </si>
  <si>
    <t>St Pauls V</t>
  </si>
  <si>
    <t>St Pauls VI</t>
  </si>
  <si>
    <t>St Pauls VII</t>
  </si>
  <si>
    <t>St Pauls VIII</t>
  </si>
  <si>
    <t>St Pauls IX</t>
  </si>
  <si>
    <t>St Pauls X</t>
  </si>
  <si>
    <t>St Pauls XI</t>
  </si>
  <si>
    <t>St Pauls XII</t>
  </si>
  <si>
    <t>ICG Euro CLO 2021-1</t>
  </si>
  <si>
    <t>ICG Euro CLO 2022-1</t>
  </si>
  <si>
    <t>ICG Euro CLO 2023-1</t>
  </si>
  <si>
    <t>ICG Euro CLO 2023-2</t>
  </si>
  <si>
    <t>CLOs</t>
  </si>
  <si>
    <t>Other Balance Sheet Investments</t>
  </si>
  <si>
    <t>1 Drawn ICG balance sheet commitment at fair value as at 31 March 2024; 2 Contribution to third-party AUM and third-party fee earning AUM as at 31 March 2024.</t>
  </si>
  <si>
    <t>Gross IRR</t>
  </si>
  <si>
    <t>Gross total MOIC</t>
  </si>
  <si>
    <t>DPI</t>
  </si>
  <si>
    <t>Investment period starts</t>
  </si>
  <si>
    <t>&gt;100%</t>
  </si>
  <si>
    <t>SDP II</t>
  </si>
  <si>
    <t>SDP III (EUR)</t>
  </si>
  <si>
    <t>SDP IV (EUR)</t>
  </si>
  <si>
    <t>SDP V (EUR)</t>
  </si>
  <si>
    <t>SDP V (USD)</t>
  </si>
  <si>
    <t>Fund III (NACP III)</t>
  </si>
  <si>
    <t>Strategic Real Estate II</t>
  </si>
  <si>
    <t>Real Estate Partnership Fund V</t>
  </si>
  <si>
    <t>Real Estate Partnership Fund VI</t>
  </si>
  <si>
    <t>1.20x</t>
  </si>
  <si>
    <t>Balance-sheet Investment Portfolio Valuation Sensitivity</t>
  </si>
  <si>
    <t>Balance sheet investment portfolio valuation sensitivity</t>
  </si>
  <si>
    <t>Fair Value at</t>
  </si>
  <si>
    <r>
      <t>Primary Valuation
Technique</t>
    </r>
    <r>
      <rPr>
        <b/>
        <vertAlign val="superscript"/>
        <sz val="8"/>
        <color theme="0"/>
        <rFont val="Calibri"/>
        <family val="2"/>
      </rPr>
      <t>1</t>
    </r>
  </si>
  <si>
    <t>Key Unobservable
Inputs</t>
  </si>
  <si>
    <t>Range</t>
  </si>
  <si>
    <t>Weighted Average/ Fair Value Inputs</t>
  </si>
  <si>
    <t>Sensitivity/
Scenarios</t>
  </si>
  <si>
    <r>
      <t>Effect on Fair Value</t>
    </r>
    <r>
      <rPr>
        <b/>
        <vertAlign val="superscript"/>
        <sz val="8"/>
        <color theme="0"/>
        <rFont val="Calibri"/>
        <family val="2"/>
      </rPr>
      <t xml:space="preserve">4 
</t>
    </r>
    <r>
      <rPr>
        <b/>
        <sz val="8"/>
        <color theme="0"/>
        <rFont val="Calibri"/>
        <family val="2"/>
      </rPr>
      <t xml:space="preserve">31-Mar-24 </t>
    </r>
  </si>
  <si>
    <t>Instrument</t>
  </si>
  <si>
    <t>£m</t>
  </si>
  <si>
    <r>
      <rPr>
        <b/>
        <sz val="8"/>
        <color rgb="FF000000"/>
        <rFont val="Calibri"/>
        <family val="2"/>
      </rPr>
      <t>Structured &amp; Private Equity:</t>
    </r>
    <r>
      <rPr>
        <sz val="8"/>
        <color rgb="FF000000"/>
        <rFont val="Calibri"/>
        <family val="2"/>
      </rPr>
      <t xml:space="preserve"> Corporate Investments &amp; US Mid-Market</t>
    </r>
  </si>
  <si>
    <t>Market comparable companies</t>
  </si>
  <si>
    <t>Earnings multiple</t>
  </si>
  <si>
    <t>5.0x – 29.0x</t>
  </si>
  <si>
    <r>
      <t>+10% Earnings multiple</t>
    </r>
    <r>
      <rPr>
        <vertAlign val="superscript"/>
        <sz val="8"/>
        <color rgb="FF000000"/>
        <rFont val="Calibri"/>
        <family val="2"/>
      </rPr>
      <t>2</t>
    </r>
  </si>
  <si>
    <t>Discounted cash flow</t>
  </si>
  <si>
    <t>Discount rate</t>
  </si>
  <si>
    <t>7.5%-20.5%</t>
  </si>
  <si>
    <r>
      <t>-10% Earnings multiple</t>
    </r>
    <r>
      <rPr>
        <vertAlign val="superscript"/>
        <sz val="8"/>
        <color rgb="FF000000"/>
        <rFont val="Calibri"/>
        <family val="2"/>
      </rPr>
      <t>2</t>
    </r>
  </si>
  <si>
    <t>6.1x – 21.5x</t>
  </si>
  <si>
    <r>
      <rPr>
        <b/>
        <sz val="8"/>
        <color rgb="FF000000"/>
        <rFont val="Calibri"/>
        <family val="2"/>
      </rPr>
      <t>Structured &amp; Private Equity:</t>
    </r>
    <r>
      <rPr>
        <sz val="8"/>
        <color rgb="FF000000"/>
        <rFont val="Calibri"/>
        <family val="2"/>
      </rPr>
      <t xml:space="preserve"> Strategic Equity, LP Secondaries, Recovery Fund, Life Sciences </t>
    </r>
  </si>
  <si>
    <t>Third-party valuation /
funding round value</t>
  </si>
  <si>
    <t>+10% valuation</t>
  </si>
  <si>
    <t>-10% valuation</t>
  </si>
  <si>
    <r>
      <rPr>
        <b/>
        <sz val="8"/>
        <color rgb="FF000000"/>
        <rFont val="Calibri"/>
        <family val="2"/>
      </rPr>
      <t>Private Debt:</t>
    </r>
    <r>
      <rPr>
        <sz val="8"/>
        <color rgb="FF000000"/>
        <rFont val="Calibri"/>
        <family val="2"/>
      </rPr>
      <t xml:space="preserve"> North American Credit Partners</t>
    </r>
  </si>
  <si>
    <t>5.5x – 29.0x</t>
  </si>
  <si>
    <r>
      <t>'-10% Earnings multiple</t>
    </r>
    <r>
      <rPr>
        <vertAlign val="superscript"/>
        <sz val="8"/>
        <color rgb="FF000000"/>
        <rFont val="Calibri"/>
        <family val="2"/>
      </rPr>
      <t>2</t>
    </r>
  </si>
  <si>
    <r>
      <rPr>
        <b/>
        <sz val="8"/>
        <color rgb="FF000000"/>
        <rFont val="Calibri"/>
        <family val="2"/>
      </rPr>
      <t>Private Debt:</t>
    </r>
    <r>
      <rPr>
        <sz val="8"/>
        <color rgb="FF000000"/>
        <rFont val="Calibri"/>
        <family val="2"/>
      </rPr>
      <t xml:space="preserve"> Senior Debt Partners</t>
    </r>
  </si>
  <si>
    <t>Probability of default</t>
  </si>
  <si>
    <r>
      <t>Upside case</t>
    </r>
    <r>
      <rPr>
        <vertAlign val="superscript"/>
        <sz val="8"/>
        <color rgb="FF000000"/>
        <rFont val="Calibri"/>
        <family val="2"/>
      </rPr>
      <t>3</t>
    </r>
  </si>
  <si>
    <t>Loss given default</t>
  </si>
  <si>
    <r>
      <t>Downside case</t>
    </r>
    <r>
      <rPr>
        <vertAlign val="superscript"/>
        <sz val="8"/>
        <color rgb="FF000000"/>
        <rFont val="Calibri"/>
        <family val="2"/>
      </rPr>
      <t>3</t>
    </r>
  </si>
  <si>
    <t>Maturity of loan</t>
  </si>
  <si>
    <t>3 years</t>
  </si>
  <si>
    <t>Effective interest rate</t>
  </si>
  <si>
    <t>Third-party valuation</t>
  </si>
  <si>
    <t>+10% Third-party valuation</t>
  </si>
  <si>
    <t>LTV-based impairment model</t>
  </si>
  <si>
    <t>-10% Third-party valuation</t>
  </si>
  <si>
    <r>
      <rPr>
        <b/>
        <sz val="8"/>
        <color rgb="FF000000"/>
        <rFont val="Calibri"/>
        <family val="2"/>
      </rPr>
      <t xml:space="preserve">Credit: </t>
    </r>
    <r>
      <rPr>
        <sz val="8"/>
        <color rgb="FF000000"/>
        <rFont val="Calibri"/>
        <family val="2"/>
      </rPr>
      <t>Subordinated notes of CLO vehicles</t>
    </r>
  </si>
  <si>
    <t>15.0% - 15.5%</t>
  </si>
  <si>
    <t>Default Rate</t>
  </si>
  <si>
    <t>3% - 4.5%</t>
  </si>
  <si>
    <t>Prepayment rate %</t>
  </si>
  <si>
    <t>15% -20%</t>
  </si>
  <si>
    <t>Recovery rate %</t>
  </si>
  <si>
    <t>Reinvestment price</t>
  </si>
  <si>
    <r>
      <rPr>
        <b/>
        <sz val="8"/>
        <color rgb="FF000000"/>
        <rFont val="Calibri"/>
        <family val="2"/>
      </rPr>
      <t>Credit:</t>
    </r>
    <r>
      <rPr>
        <sz val="8"/>
        <color rgb="FF000000"/>
        <rFont val="Calibri"/>
        <family val="2"/>
      </rPr>
      <t xml:space="preserve"> Liquid Funds</t>
    </r>
  </si>
  <si>
    <t>Total assets</t>
  </si>
  <si>
    <t>Level 1 &amp; Level 2 Assets</t>
  </si>
  <si>
    <t>Total Investments</t>
  </si>
  <si>
    <t>1 Where the Group has co-invested with its managed funds, it is the type of the underlying investment, and the valuation techniques used for these underlying investments, that is set out here; 2 For investments valued using a DCF methodology (including Infrastructure investments) the imputed earnings multiple is used for this sensitivity analysis; 3 The sensitivity analysis is performed on the entire portfolio of subordinated notes of CLO vehicles that the Group has invested in with total value of £187.7m (2023: £182.8m). The default rate applied was set at 4.5% until 2025, reducing by 0.5% semi-annually during
2025 and reverting to 3% in 2026. The upside case is based on the default rate being lowered to 2.5% p.a. for the next 21 months then to 2.0% for the 3 following months, keeping all other parameters consistent. The downside case is based on the default rate being
increased over the next 21 months to 6.5% then to 6.0% for the 3 following months, keeping all other parameters consistent; 4 The effect of fair value across the entire investment portfolio ranges from -£311.8m (downside case) to +£310.3m (upside case).</t>
  </si>
  <si>
    <t>Disclaimer</t>
  </si>
  <si>
    <t>The materials being provided to you are intended only for informational purposes and convenient reference and may not be relied upon for any purpose. This information is not intended to provide, and should not be relied upon, for accounting, legal, tax advice or investment recommendations although information has been obtained from and is based upon sources that Intermediate Capital Group plc (“ICG plc") considers reliable, we do not guarantee its accuracy and it may be incomplete or condensed. All opinions, projections and estimates constitute the judgment of ICG plc as of the date of the materials and are subject to change without notice. ICG plc disclaims and hereby excludes _x000B_all liability and therefore accepts no responsibility for any loss (whether direct or indirect) arising for any action taken or not taken by anyone using the information contained therein. These materials are not intended as an offer or solicitation with respect to the purchase or sale of any security or investment interest and may not be relied upon in evaluating the merits of investing in any investment interests. These materials are not intended for distribution to, or use by any person or entity in any jurisdiction or country where such distribution or use would be contrary to local law or regulation. Neither ICG plc or any of its affiliates makes any representation or warranty, express or implied as to the accuracy or completeness of the information contained herein, and nothing contained herein shall be relied upon as a promise or representation whether as to past or future performance. 
These materials (including their contents) are confidential, being for use only by the persons to whom they are issued. Distribution of these materials to any person other _x000B_than the person to whom this information was originally delivered and to such person’s advisors is unauthorised and any reproduction of these materials, in whole or in part, or the disclosure of any of their contents, without the prior consent of ICG plc or its affiliates is prohibited. This communication is limited to and directed to those persons invited to the presentation. It is therefore only directed at professional clients, as defined by the financial conduct authority. Any other persons should not seek to rely upon the information contained herein. Collective investment schemes referred to herein are not regulated for the purposes of the UK’s financial services and markets act 2000 _x000B_and are not available to members of the general public. ICG plc is authorised and regulated in the united kingdom by the financial conduct authority. 
These materials are not for publication, release or distribution in and may not be taken or transmitted into the united states of America, Canada, Japan, South Africa or Australia and may not be copied, forwarded, distributed or transmitted in or into the united states of America, Canada, Japan or Australia or any other jurisdiction where _x000B_to do so would be unlawful. The distribution of these materials in any other jurisdictions may be restricted by law and persons into whose possession these materials come should inform themselves about, and observe any such restrictions. Any failure to comply with such restrictions may constitute a violation of the laws of the United States, Canada, Japan or Australia or any other such jurisdiction. 
These materials do not and are not intended to constitute, and should not be construed as, an offer, inducement, invitation or commitment to purchase, subscribe to, _x000B_provide or sell any securities, services or products of ICG plc in any jurisdiction or to provide any recommendations for financial, securities, investment or other advice _x000B_or to take any decision. </t>
  </si>
  <si>
    <t>1 At final close (or most recent close for those funds still in fundraising); 2 ICG plc Commitment; 3 Drawn ICG balance sheet commitment at fair value as at 31 March 2024; 4 Contribution to third-party AUM and third-party fee earning AUM as at 31 March 2024; 5 Charged fees on committed capital at inception and switched to charging on invested capital once a subsequent vintage was raised, in line with market practice. 6 Gross MOIC for both Fund V are unlevered whereas  the rest SE funds MOIC is levered. 7 Due to short measurement time of respective cashflows Gross IRR is not applicable as at 31 March 2024</t>
  </si>
  <si>
    <r>
      <t>ICG balance sheet value</t>
    </r>
    <r>
      <rPr>
        <b/>
        <vertAlign val="superscript"/>
        <sz val="10"/>
        <color theme="0"/>
        <rFont val="Calibri"/>
        <family val="2"/>
        <scheme val="minor"/>
      </rPr>
      <t>3</t>
    </r>
    <r>
      <rPr>
        <b/>
        <sz val="10"/>
        <color theme="0"/>
        <rFont val="Calibri"/>
        <family val="2"/>
        <scheme val="minor"/>
      </rPr>
      <t xml:space="preserve"> 
</t>
    </r>
    <r>
      <rPr>
        <b/>
        <sz val="8"/>
        <color theme="0"/>
        <rFont val="Calibri"/>
        <family val="2"/>
        <scheme val="minor"/>
      </rPr>
      <t>($m)(FV)</t>
    </r>
  </si>
  <si>
    <r>
      <t>ICG balance sheet value</t>
    </r>
    <r>
      <rPr>
        <b/>
        <vertAlign val="superscript"/>
        <sz val="8"/>
        <color theme="0"/>
        <rFont val="Calibri"/>
        <family val="2"/>
        <scheme val="minor"/>
      </rPr>
      <t>1</t>
    </r>
    <r>
      <rPr>
        <b/>
        <vertAlign val="superscript"/>
        <sz val="10"/>
        <color theme="0"/>
        <rFont val="Calibri"/>
        <family val="2"/>
        <scheme val="minor"/>
      </rPr>
      <t xml:space="preserve"> </t>
    </r>
    <r>
      <rPr>
        <b/>
        <sz val="10"/>
        <color theme="0"/>
        <rFont val="Calibri"/>
        <family val="2"/>
        <scheme val="minor"/>
      </rPr>
      <t xml:space="preserve">
</t>
    </r>
    <r>
      <rPr>
        <b/>
        <sz val="8"/>
        <color theme="0"/>
        <rFont val="Calibri"/>
        <family val="2"/>
        <scheme val="minor"/>
      </rPr>
      <t>($m)(FV)</t>
    </r>
  </si>
  <si>
    <t>Fund II**</t>
  </si>
  <si>
    <t>AUM raised 
FY24</t>
  </si>
  <si>
    <t>AUM deployment FY24</t>
  </si>
  <si>
    <t>AUM realised 
FY24</t>
  </si>
  <si>
    <t>Fee-earning AUM realised 
FY24</t>
  </si>
  <si>
    <r>
      <t>Fund V (USD Sleeve)</t>
    </r>
    <r>
      <rPr>
        <vertAlign val="superscript"/>
        <sz val="8"/>
        <rFont val="Calibri"/>
        <family val="2"/>
        <scheme val="minor"/>
      </rPr>
      <t>6</t>
    </r>
  </si>
  <si>
    <r>
      <t>Fund V (EUR Sleeve)</t>
    </r>
    <r>
      <rPr>
        <vertAlign val="superscript"/>
        <sz val="8"/>
        <rFont val="Calibri"/>
        <family val="2"/>
        <scheme val="minor"/>
      </rPr>
      <t>6</t>
    </r>
  </si>
  <si>
    <t>TBC + 18 months</t>
  </si>
  <si>
    <t>1.0%-2.2%</t>
  </si>
  <si>
    <t>9.6%-11.5%</t>
  </si>
  <si>
    <t>Fund returns over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</si>
</sst>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0.00_-;\-* #,##0.00_-;_-* &quot;-&quot;??_-;_-@_-"/>
    <numFmt numFmtId="164" formatCode="_(* #,##0.00_);_(* \(#,##0.00\);_(* &quot;-&quot;??_);_(@_)"/>
    <numFmt numFmtId="165" formatCode="_-* #,##0_-;\-* #,##0_-;_-* &quot;-&quot;??_-;_-@_-"/>
    <numFmt numFmtId="166" formatCode="0.00\x"/>
    <numFmt numFmtId="167" formatCode="#,##0;\(#,##0\);\-"/>
    <numFmt numFmtId="168" formatCode="#,##0.0"/>
    <numFmt numFmtId="169" formatCode="#0.0;\(#0.0\);#0.0;_(@_)"/>
    <numFmt numFmtId="170" formatCode="#0.0_)%;\(#0.0\)%;&quot;—&quot;_)\%;_(@_)"/>
    <numFmt numFmtId="171" formatCode="#0.0_)%;\(#0.0\)%;#0.0_)%;_(@_)"/>
    <numFmt numFmtId="172" formatCode="_(* #,##0_);_(* \(#,##0\);_(* &quot;-&quot;??_);_(@_)"/>
    <numFmt numFmtId="173" formatCode="#,##0.00;\(#,##0.00\);\-"/>
    <numFmt numFmtId="174" formatCode="dd\ mmmm\ yyyy"/>
    <numFmt numFmtId="175" formatCode="[$$-409]#,##0"/>
    <numFmt numFmtId="176" formatCode="&quot;£&quot;#,##0"/>
    <numFmt numFmtId="177" formatCode="\€#,##0"/>
    <numFmt numFmtId="178" formatCode="[$€-2]\ #,##0;[Red]\-[$€-2]\ #,##0"/>
    <numFmt numFmtId="179" formatCode="[$-409]d\-mmm\-yy;@"/>
    <numFmt numFmtId="180" formatCode="[$-409]mmm\-yy;@"/>
    <numFmt numFmtId="181" formatCode="#,##0_ ;[Red]\-#,##0\ "/>
    <numFmt numFmtId="182" formatCode="_(* #,##0.00&quot;x&quot;_);_(* \(#,##0.00\);_(* &quot;-&quot;_);_-@_-"/>
    <numFmt numFmtId="183" formatCode="#0.0_)%;\(#0.0\)%;&quot;-&quot;_)\%;_(@_)"/>
    <numFmt numFmtId="184" formatCode="yyyy"/>
  </numFmts>
  <fonts count="60">
    <font>
      <sz val="11"/>
      <color theme="1"/>
      <name val="Calibri"/>
      <family val="2"/>
      <scheme val="minor"/>
    </font>
    <font>
      <sz val="11"/>
      <color theme="1"/>
      <name val="Calibri"/>
      <family val="2"/>
      <scheme val="minor"/>
    </font>
    <font>
      <sz val="10"/>
      <color theme="1"/>
      <name val="Calibri"/>
      <family val="2"/>
      <scheme val="minor"/>
    </font>
    <font>
      <b/>
      <sz val="8"/>
      <color theme="0"/>
      <name val="Calibri"/>
      <family val="2"/>
      <scheme val="minor"/>
    </font>
    <font>
      <b/>
      <vertAlign val="superscript"/>
      <sz val="8"/>
      <color theme="0"/>
      <name val="Calibri"/>
      <family val="2"/>
      <scheme val="minor"/>
    </font>
    <font>
      <b/>
      <sz val="8"/>
      <color theme="4" tint="-0.499984740745262"/>
      <name val="Calibri"/>
      <family val="2"/>
      <scheme val="minor"/>
    </font>
    <font>
      <sz val="8"/>
      <color rgb="FF000000"/>
      <name val="Calibri"/>
      <family val="2"/>
      <scheme val="minor"/>
    </font>
    <font>
      <sz val="8"/>
      <color rgb="FF3397CF"/>
      <name val="Calibri"/>
      <family val="2"/>
      <scheme val="minor"/>
    </font>
    <font>
      <b/>
      <sz val="8"/>
      <color rgb="FF000000"/>
      <name val="Calibri"/>
      <family val="2"/>
      <scheme val="minor"/>
    </font>
    <font>
      <b/>
      <sz val="8"/>
      <color rgb="FF3397CF"/>
      <name val="Calibri"/>
      <family val="2"/>
      <scheme val="minor"/>
    </font>
    <font>
      <sz val="8"/>
      <color rgb="FF494949"/>
      <name val="Calibri"/>
      <family val="2"/>
      <scheme val="minor"/>
    </font>
    <font>
      <b/>
      <sz val="8"/>
      <color rgb="FFFFFFFF"/>
      <name val="Calibri"/>
      <family val="2"/>
      <scheme val="minor"/>
    </font>
    <font>
      <sz val="8"/>
      <color theme="1"/>
      <name val="Calibri"/>
      <family val="2"/>
      <scheme val="minor"/>
    </font>
    <font>
      <b/>
      <sz val="8"/>
      <color theme="1"/>
      <name val="Calibri"/>
      <family val="2"/>
      <scheme val="minor"/>
    </font>
    <font>
      <b/>
      <sz val="11"/>
      <color theme="6" tint="-0.499984740745262"/>
      <name val="Calibri"/>
      <family val="2"/>
      <scheme val="minor"/>
    </font>
    <font>
      <b/>
      <sz val="10"/>
      <color theme="6" tint="-0.499984740745262"/>
      <name val="Calibri"/>
      <family val="2"/>
      <scheme val="minor"/>
    </font>
    <font>
      <b/>
      <sz val="10"/>
      <color theme="0"/>
      <name val="Calibri"/>
      <family val="2"/>
      <scheme val="minor"/>
    </font>
    <font>
      <b/>
      <sz val="10"/>
      <color rgb="FF494949"/>
      <name val="Calibri"/>
      <family val="2"/>
      <scheme val="minor"/>
    </font>
    <font>
      <sz val="10"/>
      <color rgb="FF3397CF"/>
      <name val="Calibri"/>
      <family val="2"/>
      <scheme val="minor"/>
    </font>
    <font>
      <sz val="10"/>
      <name val="Calibri"/>
      <family val="2"/>
      <scheme val="minor"/>
    </font>
    <font>
      <sz val="10"/>
      <color rgb="FF000000"/>
      <name val="Calibri"/>
      <family val="2"/>
      <scheme val="minor"/>
    </font>
    <font>
      <b/>
      <sz val="10"/>
      <name val="Calibri"/>
      <family val="2"/>
      <scheme val="minor"/>
    </font>
    <font>
      <b/>
      <sz val="10"/>
      <color theme="1"/>
      <name val="Calibri"/>
      <family val="2"/>
      <scheme val="minor"/>
    </font>
    <font>
      <sz val="7"/>
      <color rgb="FF000000"/>
      <name val="Pembroke Light"/>
      <family val="3"/>
    </font>
    <font>
      <b/>
      <sz val="8"/>
      <color rgb="FF494949"/>
      <name val="Calibri"/>
      <family val="2"/>
      <scheme val="minor"/>
    </font>
    <font>
      <sz val="8"/>
      <name val="Calibri"/>
      <family val="2"/>
      <scheme val="minor"/>
    </font>
    <font>
      <b/>
      <sz val="8"/>
      <name val="Calibri"/>
      <family val="2"/>
      <scheme val="minor"/>
    </font>
    <font>
      <b/>
      <vertAlign val="superscript"/>
      <sz val="10"/>
      <color theme="0"/>
      <name val="Calibri"/>
      <family val="2"/>
      <scheme val="minor"/>
    </font>
    <font>
      <sz val="8"/>
      <color rgb="FF000000"/>
      <name val="Calibri Light"/>
      <family val="2"/>
      <scheme val="major"/>
    </font>
    <font>
      <sz val="8"/>
      <color theme="1"/>
      <name val="Calibri Light"/>
      <family val="2"/>
      <scheme val="major"/>
    </font>
    <font>
      <sz val="8"/>
      <color rgb="FF3397CF"/>
      <name val="Calibri Light"/>
      <family val="2"/>
      <scheme val="major"/>
    </font>
    <font>
      <sz val="10"/>
      <name val="Arial"/>
      <family val="2"/>
    </font>
    <font>
      <sz val="8"/>
      <color rgb="FF000000"/>
      <name val="Calibri"/>
      <family val="2"/>
    </font>
    <font>
      <vertAlign val="superscript"/>
      <sz val="8"/>
      <color rgb="FF000000"/>
      <name val="Calibri"/>
      <family val="2"/>
    </font>
    <font>
      <sz val="8"/>
      <color rgb="FF0094FF"/>
      <name val="Calibri"/>
      <family val="2"/>
    </font>
    <font>
      <b/>
      <vertAlign val="superscript"/>
      <sz val="8"/>
      <color theme="0"/>
      <name val="Calibri"/>
      <family val="2"/>
    </font>
    <font>
      <b/>
      <sz val="8"/>
      <color theme="0"/>
      <name val="Calibri"/>
      <family val="2"/>
    </font>
    <font>
      <sz val="7.5"/>
      <color rgb="FF0094FF"/>
      <name val="Calibri"/>
      <family val="2"/>
    </font>
    <font>
      <sz val="8"/>
      <name val="Calibri Light"/>
      <family val="2"/>
      <scheme val="major"/>
    </font>
    <font>
      <sz val="9"/>
      <color rgb="FF000000"/>
      <name val="Calibri"/>
      <family val="2"/>
    </font>
    <font>
      <sz val="10"/>
      <name val="Arial"/>
      <family val="2"/>
    </font>
    <font>
      <b/>
      <sz val="9"/>
      <color rgb="FF000000"/>
      <name val="Calibri"/>
      <family val="2"/>
    </font>
    <font>
      <vertAlign val="superscript"/>
      <sz val="11"/>
      <color theme="1"/>
      <name val="Calibri"/>
      <family val="2"/>
      <scheme val="minor"/>
    </font>
    <font>
      <sz val="7"/>
      <color rgb="FF393636"/>
      <name val="Calibri"/>
      <family val="2"/>
    </font>
    <font>
      <sz val="16"/>
      <color rgb="FFFF0000"/>
      <name val="Calibri"/>
      <family val="2"/>
      <scheme val="minor"/>
    </font>
    <font>
      <b/>
      <sz val="8"/>
      <color rgb="FFFF0000"/>
      <name val="Calibri"/>
      <family val="2"/>
      <scheme val="minor"/>
    </font>
    <font>
      <sz val="10"/>
      <color rgb="FFFF0000"/>
      <name val="Calibri"/>
      <family val="2"/>
      <scheme val="minor"/>
    </font>
    <font>
      <b/>
      <sz val="14"/>
      <color theme="1"/>
      <name val="Calibri"/>
      <family val="2"/>
      <scheme val="minor"/>
    </font>
    <font>
      <sz val="9"/>
      <color theme="1"/>
      <name val="Calibri"/>
      <family val="2"/>
      <scheme val="minor"/>
    </font>
    <font>
      <vertAlign val="superscript"/>
      <sz val="8"/>
      <color rgb="FF000000"/>
      <name val="Calibri"/>
      <family val="2"/>
      <scheme val="minor"/>
    </font>
    <font>
      <u val="singleAccounting"/>
      <sz val="10"/>
      <color theme="1"/>
      <name val="Calibri"/>
      <family val="2"/>
      <scheme val="minor"/>
    </font>
    <font>
      <b/>
      <sz val="10"/>
      <color theme="4" tint="-0.499984740745262"/>
      <name val="Calibri"/>
      <family val="2"/>
      <scheme val="minor"/>
    </font>
    <font>
      <vertAlign val="superscript"/>
      <sz val="8"/>
      <name val="Calibri"/>
      <family val="2"/>
      <scheme val="minor"/>
    </font>
    <font>
      <b/>
      <sz val="8"/>
      <color rgb="FF000000"/>
      <name val="Calibri"/>
      <family val="2"/>
    </font>
    <font>
      <b/>
      <sz val="11"/>
      <color theme="3"/>
      <name val="Calibri"/>
      <family val="2"/>
      <scheme val="minor"/>
    </font>
    <font>
      <b/>
      <sz val="48"/>
      <color theme="3"/>
      <name val="Calibri"/>
      <family val="2"/>
      <scheme val="minor"/>
    </font>
    <font>
      <b/>
      <sz val="11"/>
      <color theme="4"/>
      <name val="Calibri"/>
      <family val="2"/>
      <scheme val="minor"/>
    </font>
    <font>
      <b/>
      <sz val="14"/>
      <color theme="4"/>
      <name val="Calibri"/>
      <family val="2"/>
      <scheme val="minor"/>
    </font>
    <font>
      <b/>
      <i/>
      <sz val="11"/>
      <color theme="4"/>
      <name val="Calibri"/>
      <family val="2"/>
      <scheme val="minor"/>
    </font>
    <font>
      <b/>
      <sz val="28"/>
      <color theme="3"/>
      <name val="Calibri"/>
      <family val="2"/>
      <scheme val="minor"/>
    </font>
  </fonts>
  <fills count="9">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9" tint="0.79998168889431442"/>
        <bgColor indexed="64"/>
      </patternFill>
    </fill>
    <fill>
      <patternFill patternType="solid">
        <fgColor rgb="FFFFFFFF"/>
        <bgColor rgb="FF000000"/>
      </patternFill>
    </fill>
    <fill>
      <patternFill patternType="solid">
        <fgColor theme="6"/>
        <bgColor indexed="64"/>
      </patternFill>
    </fill>
    <fill>
      <patternFill patternType="solid">
        <fgColor theme="4"/>
        <bgColor indexed="64"/>
      </patternFill>
    </fill>
    <fill>
      <patternFill patternType="solid">
        <fgColor theme="5"/>
        <bgColor indexed="64"/>
      </patternFill>
    </fill>
  </fills>
  <borders count="45">
    <border>
      <left/>
      <right/>
      <top/>
      <bottom/>
      <diagonal/>
    </border>
    <border>
      <left/>
      <right/>
      <top/>
      <bottom style="thin">
        <color theme="0" tint="-0.34998626667073579"/>
      </bottom>
      <diagonal/>
    </border>
    <border>
      <left/>
      <right/>
      <top/>
      <bottom style="thin">
        <color indexed="64"/>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right style="thin">
        <color theme="0" tint="-0.34998626667073579"/>
      </right>
      <top/>
      <bottom style="thin">
        <color theme="0" tint="-0.499984740745262"/>
      </bottom>
      <diagonal/>
    </border>
    <border>
      <left/>
      <right style="thin">
        <color theme="0" tint="-0.34998626667073579"/>
      </right>
      <top style="thin">
        <color theme="0" tint="-0.499984740745262"/>
      </top>
      <bottom style="thin">
        <color theme="0" tint="-0.499984740745262"/>
      </bottom>
      <diagonal/>
    </border>
    <border>
      <left/>
      <right style="thin">
        <color theme="0" tint="-0.34998626667073579"/>
      </right>
      <top style="thin">
        <color theme="0" tint="-0.499984740745262"/>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style="thin">
        <color theme="0" tint="-0.499984740745262"/>
      </top>
      <bottom style="thin">
        <color theme="0" tint="-0.499984740745262"/>
      </bottom>
      <diagonal/>
    </border>
    <border>
      <left style="thin">
        <color theme="0" tint="-0.34998626667073579"/>
      </left>
      <right/>
      <top style="thin">
        <color theme="0" tint="-0.34998626667073579"/>
      </top>
      <bottom/>
      <diagonal/>
    </border>
    <border>
      <left style="thin">
        <color theme="0" tint="-0.34998626667073579"/>
      </left>
      <right/>
      <top style="thin">
        <color theme="0" tint="-0.34998626667073579"/>
      </top>
      <bottom style="thin">
        <color theme="0" tint="-0.499984740745262"/>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style="medium">
        <color theme="0"/>
      </right>
      <top style="thin">
        <color theme="0" tint="-0.24994659260841701"/>
      </top>
      <bottom style="thin">
        <color theme="0" tint="-0.24994659260841701"/>
      </bottom>
      <diagonal/>
    </border>
    <border>
      <left/>
      <right/>
      <top style="thin">
        <color theme="0" tint="-0.24994659260841701"/>
      </top>
      <bottom/>
      <diagonal/>
    </border>
    <border>
      <left/>
      <right style="medium">
        <color theme="0"/>
      </right>
      <top style="thin">
        <color theme="0" tint="-0.24994659260841701"/>
      </top>
      <bottom/>
      <diagonal/>
    </border>
    <border>
      <left/>
      <right/>
      <top style="thin">
        <color rgb="FFA6A6A6"/>
      </top>
      <bottom style="thin">
        <color rgb="FFA6A6A6"/>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494949"/>
      </bottom>
      <diagonal/>
    </border>
    <border>
      <left/>
      <right/>
      <top style="thin">
        <color rgb="FF494949"/>
      </top>
      <bottom style="thin">
        <color rgb="FF494949"/>
      </bottom>
      <diagonal/>
    </border>
    <border>
      <left/>
      <right/>
      <top style="thin">
        <color rgb="FF494949"/>
      </top>
      <bottom style="thin">
        <color rgb="FF000000"/>
      </bottom>
      <diagonal/>
    </border>
    <border>
      <left/>
      <right style="thin">
        <color theme="0" tint="-0.34998626667073579"/>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tint="-0.34998626667073579"/>
      </right>
      <top/>
      <bottom style="thin">
        <color theme="0"/>
      </bottom>
      <diagonal/>
    </border>
    <border>
      <left/>
      <right/>
      <top style="thin">
        <color theme="0"/>
      </top>
      <bottom/>
      <diagonal/>
    </border>
    <border>
      <left/>
      <right/>
      <top style="thin">
        <color theme="0"/>
      </top>
      <bottom style="thin">
        <color theme="0" tint="-0.34998626667073579"/>
      </bottom>
      <diagonal/>
    </border>
    <border>
      <left style="thin">
        <color theme="0"/>
      </left>
      <right/>
      <top/>
      <bottom style="thin">
        <color theme="0"/>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s>
  <cellStyleXfs count="1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31" fillId="0" borderId="0"/>
    <xf numFmtId="0" fontId="39" fillId="0" borderId="0" applyBorder="0">
      <alignment horizontal="left" wrapText="1"/>
    </xf>
    <xf numFmtId="0" fontId="40" fillId="0" borderId="0"/>
    <xf numFmtId="0" fontId="39" fillId="0" borderId="0" applyBorder="0">
      <alignment wrapText="1"/>
    </xf>
    <xf numFmtId="0" fontId="41" fillId="0" borderId="0" applyBorder="0">
      <alignment horizontal="left" wrapText="1"/>
    </xf>
    <xf numFmtId="0" fontId="43" fillId="0" borderId="0" applyBorder="0">
      <alignment wrapText="1"/>
    </xf>
    <xf numFmtId="43" fontId="1" fillId="0" borderId="0" applyFont="0" applyFill="0" applyBorder="0" applyAlignment="0" applyProtection="0"/>
    <xf numFmtId="43" fontId="1" fillId="0" borderId="0" applyFont="0" applyFill="0" applyBorder="0" applyAlignment="0" applyProtection="0"/>
    <xf numFmtId="0" fontId="31" fillId="0" borderId="0"/>
  </cellStyleXfs>
  <cellXfs count="420">
    <xf numFmtId="0" fontId="0" fillId="0" borderId="0" xfId="0"/>
    <xf numFmtId="165" fontId="7" fillId="0" borderId="1" xfId="1" applyNumberFormat="1" applyFont="1" applyBorder="1" applyAlignment="1">
      <alignment horizontal="right" vertical="center" wrapText="1" readingOrder="1"/>
    </xf>
    <xf numFmtId="0" fontId="2" fillId="0" borderId="0" xfId="0" applyFont="1"/>
    <xf numFmtId="0" fontId="12" fillId="0" borderId="0" xfId="0" applyFont="1"/>
    <xf numFmtId="0" fontId="15" fillId="0" borderId="0" xfId="0" applyFont="1" applyAlignment="1">
      <alignment vertical="center"/>
    </xf>
    <xf numFmtId="0" fontId="17" fillId="2" borderId="3" xfId="0" applyFont="1" applyFill="1" applyBorder="1" applyAlignment="1">
      <alignment horizontal="right" vertical="center" wrapText="1" readingOrder="1"/>
    </xf>
    <xf numFmtId="167" fontId="17" fillId="2" borderId="3" xfId="0" applyNumberFormat="1" applyFont="1" applyFill="1" applyBorder="1" applyAlignment="1">
      <alignment horizontal="right" vertical="center" wrapText="1" readingOrder="1"/>
    </xf>
    <xf numFmtId="167" fontId="2" fillId="0" borderId="0" xfId="0" applyNumberFormat="1" applyFont="1"/>
    <xf numFmtId="167" fontId="9" fillId="2" borderId="3" xfId="0" applyNumberFormat="1" applyFont="1" applyFill="1" applyBorder="1" applyAlignment="1">
      <alignment horizontal="right" vertical="center" wrapText="1" readingOrder="1"/>
    </xf>
    <xf numFmtId="167" fontId="9" fillId="2" borderId="13" xfId="0" applyNumberFormat="1" applyFont="1" applyFill="1" applyBorder="1" applyAlignment="1">
      <alignment horizontal="right" vertical="center" wrapText="1" readingOrder="1"/>
    </xf>
    <xf numFmtId="0" fontId="2" fillId="0" borderId="11" xfId="0" applyFont="1" applyBorder="1"/>
    <xf numFmtId="167" fontId="25" fillId="0" borderId="1" xfId="0" applyNumberFormat="1" applyFont="1" applyBorder="1"/>
    <xf numFmtId="0" fontId="25" fillId="0" borderId="1" xfId="0" applyFont="1" applyBorder="1" applyAlignment="1">
      <alignment horizontal="right" vertical="center" wrapText="1" readingOrder="1"/>
    </xf>
    <xf numFmtId="165" fontId="25" fillId="0" borderId="1" xfId="1" applyNumberFormat="1" applyFont="1" applyBorder="1" applyAlignment="1">
      <alignment horizontal="right" vertical="center" wrapText="1" readingOrder="1"/>
    </xf>
    <xf numFmtId="0" fontId="26" fillId="0" borderId="1" xfId="0" applyFont="1" applyBorder="1" applyAlignment="1">
      <alignment horizontal="left" vertical="center" readingOrder="1"/>
    </xf>
    <xf numFmtId="0" fontId="26" fillId="0" borderId="1" xfId="0" applyFont="1" applyBorder="1" applyAlignment="1">
      <alignment horizontal="right" vertical="center" wrapText="1" readingOrder="1"/>
    </xf>
    <xf numFmtId="165" fontId="26" fillId="0" borderId="1" xfId="1" applyNumberFormat="1" applyFont="1" applyBorder="1" applyAlignment="1">
      <alignment horizontal="right" vertical="center" wrapText="1" readingOrder="1"/>
    </xf>
    <xf numFmtId="165" fontId="25" fillId="0" borderId="6" xfId="1" applyNumberFormat="1" applyFont="1" applyBorder="1" applyAlignment="1">
      <alignment horizontal="right" vertical="center" wrapText="1" readingOrder="1"/>
    </xf>
    <xf numFmtId="0" fontId="26" fillId="0" borderId="6" xfId="0" applyFont="1" applyBorder="1" applyAlignment="1">
      <alignment horizontal="right" vertical="center" wrapText="1" readingOrder="1"/>
    </xf>
    <xf numFmtId="167" fontId="26" fillId="0" borderId="6" xfId="0" applyNumberFormat="1" applyFont="1" applyBorder="1" applyAlignment="1">
      <alignment horizontal="right" vertical="center" wrapText="1" readingOrder="1"/>
    </xf>
    <xf numFmtId="0" fontId="26" fillId="0" borderId="4" xfId="0" applyFont="1" applyBorder="1" applyAlignment="1">
      <alignment horizontal="right" vertical="center" wrapText="1" readingOrder="1"/>
    </xf>
    <xf numFmtId="167" fontId="26" fillId="0" borderId="4" xfId="0" applyNumberFormat="1" applyFont="1" applyBorder="1" applyAlignment="1">
      <alignment horizontal="right" vertical="center" wrapText="1" readingOrder="1"/>
    </xf>
    <xf numFmtId="0" fontId="26" fillId="2" borderId="3" xfId="0" applyFont="1" applyFill="1" applyBorder="1" applyAlignment="1">
      <alignment horizontal="left" vertical="center" wrapText="1" readingOrder="1"/>
    </xf>
    <xf numFmtId="0" fontId="26" fillId="2" borderId="3" xfId="0" applyFont="1" applyFill="1" applyBorder="1" applyAlignment="1">
      <alignment horizontal="right" vertical="center" wrapText="1" readingOrder="1"/>
    </xf>
    <xf numFmtId="167" fontId="26" fillId="2" borderId="3" xfId="0" applyNumberFormat="1" applyFont="1" applyFill="1" applyBorder="1" applyAlignment="1">
      <alignment horizontal="right" vertical="center" wrapText="1" readingOrder="1"/>
    </xf>
    <xf numFmtId="167" fontId="25" fillId="0" borderId="0" xfId="0" applyNumberFormat="1" applyFont="1"/>
    <xf numFmtId="0" fontId="25" fillId="0" borderId="5" xfId="0" applyFont="1" applyBorder="1" applyAlignment="1">
      <alignment horizontal="right" vertical="center" wrapText="1" readingOrder="1"/>
    </xf>
    <xf numFmtId="167" fontId="25" fillId="0" borderId="5" xfId="0" applyNumberFormat="1" applyFont="1" applyBorder="1" applyAlignment="1">
      <alignment horizontal="right" vertical="center" wrapText="1" readingOrder="1"/>
    </xf>
    <xf numFmtId="167" fontId="25" fillId="0" borderId="8" xfId="0" applyNumberFormat="1" applyFont="1" applyBorder="1"/>
    <xf numFmtId="0" fontId="25" fillId="0" borderId="6" xfId="0" applyFont="1" applyBorder="1" applyAlignment="1">
      <alignment horizontal="right" vertical="center" wrapText="1" readingOrder="1"/>
    </xf>
    <xf numFmtId="167" fontId="25" fillId="0" borderId="6" xfId="0" applyNumberFormat="1" applyFont="1" applyBorder="1" applyAlignment="1">
      <alignment horizontal="right" vertical="center" wrapText="1" readingOrder="1"/>
    </xf>
    <xf numFmtId="0" fontId="26" fillId="0" borderId="8" xfId="0" applyFont="1" applyBorder="1" applyAlignment="1">
      <alignment horizontal="left" vertical="center" readingOrder="1"/>
    </xf>
    <xf numFmtId="0" fontId="26" fillId="2" borderId="4" xfId="0" applyFont="1" applyFill="1" applyBorder="1" applyAlignment="1">
      <alignment horizontal="left" vertical="center" wrapText="1" readingOrder="1"/>
    </xf>
    <xf numFmtId="0" fontId="26" fillId="2" borderId="4" xfId="0" applyFont="1" applyFill="1" applyBorder="1" applyAlignment="1">
      <alignment horizontal="right" vertical="center" wrapText="1" readingOrder="1"/>
    </xf>
    <xf numFmtId="167" fontId="26" fillId="2" borderId="4" xfId="0" applyNumberFormat="1" applyFont="1" applyFill="1" applyBorder="1" applyAlignment="1">
      <alignment horizontal="right" vertical="center" wrapText="1" readingOrder="1"/>
    </xf>
    <xf numFmtId="165" fontId="9" fillId="0" borderId="1" xfId="1" applyNumberFormat="1" applyFont="1" applyBorder="1" applyAlignment="1">
      <alignment horizontal="right" vertical="center" wrapText="1" readingOrder="1"/>
    </xf>
    <xf numFmtId="165" fontId="7" fillId="0" borderId="10" xfId="1" applyNumberFormat="1" applyFont="1" applyBorder="1" applyAlignment="1">
      <alignment horizontal="right" vertical="center" wrapText="1" readingOrder="1"/>
    </xf>
    <xf numFmtId="167" fontId="25" fillId="0" borderId="15" xfId="0" applyNumberFormat="1" applyFont="1" applyBorder="1"/>
    <xf numFmtId="165" fontId="7" fillId="0" borderId="16" xfId="1" applyNumberFormat="1" applyFont="1" applyBorder="1" applyAlignment="1">
      <alignment horizontal="right" vertical="center" wrapText="1" readingOrder="1"/>
    </xf>
    <xf numFmtId="167" fontId="26" fillId="0" borderId="15" xfId="0" applyNumberFormat="1" applyFont="1" applyBorder="1"/>
    <xf numFmtId="165" fontId="9" fillId="0" borderId="16" xfId="1" applyNumberFormat="1" applyFont="1" applyBorder="1" applyAlignment="1">
      <alignment horizontal="right" vertical="center" wrapText="1" readingOrder="1"/>
    </xf>
    <xf numFmtId="0" fontId="26" fillId="2" borderId="18" xfId="0" applyFont="1" applyFill="1" applyBorder="1" applyAlignment="1">
      <alignment horizontal="left" vertical="center" wrapText="1" readingOrder="1"/>
    </xf>
    <xf numFmtId="168" fontId="37" fillId="0" borderId="0" xfId="7" applyNumberFormat="1" applyFont="1" applyAlignment="1">
      <alignment horizontal="right" vertical="top"/>
    </xf>
    <xf numFmtId="0" fontId="29" fillId="0" borderId="0" xfId="0" applyFont="1"/>
    <xf numFmtId="0" fontId="14" fillId="0" borderId="0" xfId="0" applyFont="1" applyAlignment="1">
      <alignment vertical="top"/>
    </xf>
    <xf numFmtId="0" fontId="2" fillId="0" borderId="0" xfId="0" applyFont="1" applyAlignment="1">
      <alignment vertical="top"/>
    </xf>
    <xf numFmtId="0" fontId="2" fillId="0" borderId="0" xfId="0" applyFont="1" applyAlignment="1">
      <alignment horizontal="right" vertical="top"/>
    </xf>
    <xf numFmtId="0" fontId="5" fillId="0" borderId="8" xfId="0" applyFont="1" applyBorder="1" applyAlignment="1">
      <alignment horizontal="left" vertical="top" readingOrder="1"/>
    </xf>
    <xf numFmtId="167" fontId="5" fillId="0" borderId="6" xfId="0" applyNumberFormat="1" applyFont="1" applyBorder="1" applyAlignment="1">
      <alignment horizontal="right" vertical="top" wrapText="1" readingOrder="1"/>
    </xf>
    <xf numFmtId="167" fontId="12" fillId="0" borderId="6" xfId="0" applyNumberFormat="1" applyFont="1" applyBorder="1" applyAlignment="1">
      <alignment horizontal="right" vertical="top" wrapText="1"/>
    </xf>
    <xf numFmtId="0" fontId="25" fillId="0" borderId="6" xfId="0" applyFont="1" applyBorder="1" applyAlignment="1">
      <alignment horizontal="right" vertical="top" wrapText="1"/>
    </xf>
    <xf numFmtId="167" fontId="25" fillId="0" borderId="8" xfId="0" applyNumberFormat="1" applyFont="1" applyBorder="1" applyAlignment="1">
      <alignment vertical="top"/>
    </xf>
    <xf numFmtId="0" fontId="6" fillId="0" borderId="6" xfId="0" applyFont="1" applyBorder="1" applyAlignment="1">
      <alignment horizontal="right" vertical="top" wrapText="1" readingOrder="1"/>
    </xf>
    <xf numFmtId="167" fontId="12" fillId="0" borderId="6" xfId="1" applyNumberFormat="1" applyFont="1" applyFill="1" applyBorder="1" applyAlignment="1">
      <alignment horizontal="right" vertical="top" wrapText="1" readingOrder="1"/>
    </xf>
    <xf numFmtId="17" fontId="6" fillId="0" borderId="6" xfId="0" applyNumberFormat="1" applyFont="1" applyBorder="1" applyAlignment="1">
      <alignment horizontal="right" vertical="top" wrapText="1" readingOrder="1"/>
    </xf>
    <xf numFmtId="167" fontId="6" fillId="0" borderId="6" xfId="1" applyNumberFormat="1" applyFont="1" applyBorder="1" applyAlignment="1">
      <alignment horizontal="right" vertical="top" wrapText="1" readingOrder="1"/>
    </xf>
    <xf numFmtId="167" fontId="12" fillId="0" borderId="6" xfId="1" applyNumberFormat="1" applyFont="1" applyBorder="1" applyAlignment="1">
      <alignment horizontal="right" vertical="top" wrapText="1" readingOrder="1"/>
    </xf>
    <xf numFmtId="0" fontId="8" fillId="2" borderId="8" xfId="0" applyFont="1" applyFill="1" applyBorder="1" applyAlignment="1">
      <alignment horizontal="left" vertical="top" readingOrder="1"/>
    </xf>
    <xf numFmtId="167" fontId="8" fillId="2" borderId="6" xfId="1" applyNumberFormat="1" applyFont="1" applyFill="1" applyBorder="1" applyAlignment="1">
      <alignment horizontal="right" vertical="top" wrapText="1" readingOrder="1"/>
    </xf>
    <xf numFmtId="167" fontId="13" fillId="2" borderId="6" xfId="1" applyNumberFormat="1" applyFont="1" applyFill="1" applyBorder="1" applyAlignment="1">
      <alignment horizontal="right" vertical="top" wrapText="1" readingOrder="1"/>
    </xf>
    <xf numFmtId="0" fontId="26" fillId="2" borderId="6" xfId="0" applyFont="1" applyFill="1" applyBorder="1" applyAlignment="1">
      <alignment horizontal="right" vertical="top" wrapText="1"/>
    </xf>
    <xf numFmtId="167" fontId="9" fillId="2" borderId="6" xfId="1" applyNumberFormat="1" applyFont="1" applyFill="1" applyBorder="1" applyAlignment="1">
      <alignment horizontal="right" vertical="top" wrapText="1" readingOrder="1"/>
    </xf>
    <xf numFmtId="167" fontId="9" fillId="2" borderId="10" xfId="1" applyNumberFormat="1" applyFont="1" applyFill="1" applyBorder="1" applyAlignment="1">
      <alignment horizontal="right" vertical="top" wrapText="1" readingOrder="1"/>
    </xf>
    <xf numFmtId="0" fontId="22" fillId="0" borderId="0" xfId="0" applyFont="1" applyAlignment="1">
      <alignment vertical="top"/>
    </xf>
    <xf numFmtId="167" fontId="5" fillId="0" borderId="6" xfId="1" applyNumberFormat="1" applyFont="1" applyBorder="1" applyAlignment="1">
      <alignment horizontal="right" vertical="top" wrapText="1" readingOrder="1"/>
    </xf>
    <xf numFmtId="167" fontId="12" fillId="0" borderId="6" xfId="1" applyNumberFormat="1" applyFont="1" applyBorder="1" applyAlignment="1">
      <alignment horizontal="right" vertical="top" wrapText="1"/>
    </xf>
    <xf numFmtId="0" fontId="5" fillId="0" borderId="8" xfId="0" applyFont="1" applyBorder="1" applyAlignment="1">
      <alignment vertical="top" readingOrder="1"/>
    </xf>
    <xf numFmtId="0" fontId="46" fillId="0" borderId="0" xfId="0" applyFont="1" applyAlignment="1">
      <alignment vertical="top"/>
    </xf>
    <xf numFmtId="164" fontId="6" fillId="0" borderId="6" xfId="1" applyFont="1" applyFill="1" applyBorder="1" applyAlignment="1">
      <alignment horizontal="right" vertical="top" wrapText="1" readingOrder="1"/>
    </xf>
    <xf numFmtId="0" fontId="38" fillId="0" borderId="0" xfId="0" applyFont="1" applyAlignment="1">
      <alignment horizontal="left" vertical="top" readingOrder="1"/>
    </xf>
    <xf numFmtId="0" fontId="29" fillId="0" borderId="0" xfId="0" applyFont="1" applyAlignment="1">
      <alignment vertical="top"/>
    </xf>
    <xf numFmtId="167" fontId="5" fillId="0" borderId="1" xfId="0" applyNumberFormat="1" applyFont="1" applyBorder="1" applyAlignment="1">
      <alignment horizontal="right" vertical="top" wrapText="1" readingOrder="1"/>
    </xf>
    <xf numFmtId="167" fontId="25" fillId="0" borderId="1" xfId="0" applyNumberFormat="1" applyFont="1" applyBorder="1" applyAlignment="1">
      <alignment horizontal="right" vertical="top" wrapText="1"/>
    </xf>
    <xf numFmtId="0" fontId="25" fillId="0" borderId="1" xfId="0" applyFont="1" applyBorder="1" applyAlignment="1">
      <alignment horizontal="right" vertical="top" wrapText="1"/>
    </xf>
    <xf numFmtId="0" fontId="25" fillId="0" borderId="6" xfId="0" applyFont="1" applyBorder="1" applyAlignment="1">
      <alignment horizontal="right" vertical="top" wrapText="1" readingOrder="1"/>
    </xf>
    <xf numFmtId="167" fontId="2" fillId="0" borderId="0" xfId="0" applyNumberFormat="1" applyFont="1" applyAlignment="1">
      <alignment vertical="top"/>
    </xf>
    <xf numFmtId="167" fontId="12" fillId="0" borderId="6" xfId="1" applyNumberFormat="1" applyFont="1" applyBorder="1" applyAlignment="1">
      <alignment vertical="top" wrapText="1" readingOrder="1"/>
    </xf>
    <xf numFmtId="0" fontId="45" fillId="0" borderId="0" xfId="0" applyFont="1" applyAlignment="1">
      <alignment vertical="top"/>
    </xf>
    <xf numFmtId="0" fontId="12" fillId="0" borderId="6" xfId="0" applyFont="1" applyBorder="1" applyAlignment="1">
      <alignment horizontal="right" vertical="top" wrapText="1" readingOrder="1"/>
    </xf>
    <xf numFmtId="0" fontId="13" fillId="2" borderId="6" xfId="0" applyFont="1" applyFill="1" applyBorder="1" applyAlignment="1">
      <alignment horizontal="right" vertical="top" wrapText="1"/>
    </xf>
    <xf numFmtId="0" fontId="28" fillId="0" borderId="0" xfId="0" applyFont="1" applyAlignment="1">
      <alignment horizontal="left" vertical="top" readingOrder="1"/>
    </xf>
    <xf numFmtId="167" fontId="28" fillId="0" borderId="0" xfId="1" applyNumberFormat="1" applyFont="1" applyBorder="1" applyAlignment="1">
      <alignment horizontal="right" vertical="top" wrapText="1" readingOrder="1"/>
    </xf>
    <xf numFmtId="167" fontId="30" fillId="0" borderId="0" xfId="1" applyNumberFormat="1" applyFont="1" applyBorder="1" applyAlignment="1">
      <alignment horizontal="right" vertical="top" wrapText="1" readingOrder="1"/>
    </xf>
    <xf numFmtId="0" fontId="28" fillId="0" borderId="0" xfId="0" applyFont="1" applyAlignment="1">
      <alignment horizontal="right" vertical="top" wrapText="1" readingOrder="1"/>
    </xf>
    <xf numFmtId="17" fontId="28" fillId="0" borderId="0" xfId="0" applyNumberFormat="1" applyFont="1" applyAlignment="1">
      <alignment horizontal="right" vertical="top" wrapText="1" readingOrder="1"/>
    </xf>
    <xf numFmtId="0" fontId="20" fillId="0" borderId="0" xfId="0" applyFont="1" applyAlignment="1">
      <alignment horizontal="left" vertical="top" wrapText="1" readingOrder="1"/>
    </xf>
    <xf numFmtId="167" fontId="20" fillId="0" borderId="0" xfId="1" applyNumberFormat="1" applyFont="1" applyBorder="1" applyAlignment="1">
      <alignment horizontal="right" vertical="top" wrapText="1" readingOrder="1"/>
    </xf>
    <xf numFmtId="167" fontId="18" fillId="0" borderId="0" xfId="1" applyNumberFormat="1" applyFont="1" applyBorder="1" applyAlignment="1">
      <alignment horizontal="right" vertical="top" wrapText="1" readingOrder="1"/>
    </xf>
    <xf numFmtId="0" fontId="20" fillId="0" borderId="0" xfId="0" applyFont="1" applyAlignment="1">
      <alignment horizontal="right" vertical="top" wrapText="1" readingOrder="1"/>
    </xf>
    <xf numFmtId="17" fontId="20" fillId="0" borderId="0" xfId="0" applyNumberFormat="1" applyFont="1" applyAlignment="1">
      <alignment horizontal="right" vertical="top" wrapText="1" readingOrder="1"/>
    </xf>
    <xf numFmtId="0" fontId="20" fillId="0" borderId="0" xfId="0" applyFont="1" applyAlignment="1">
      <alignment horizontal="left" vertical="top" readingOrder="1"/>
    </xf>
    <xf numFmtId="165" fontId="2" fillId="0" borderId="0" xfId="0" applyNumberFormat="1" applyFont="1" applyAlignment="1">
      <alignment vertical="top"/>
    </xf>
    <xf numFmtId="0" fontId="12" fillId="0" borderId="0" xfId="0" applyFont="1" applyAlignment="1">
      <alignment vertical="top"/>
    </xf>
    <xf numFmtId="0" fontId="12" fillId="0" borderId="6" xfId="0" applyFont="1" applyBorder="1" applyAlignment="1">
      <alignment horizontal="right" vertical="top" wrapText="1"/>
    </xf>
    <xf numFmtId="167" fontId="12" fillId="0" borderId="0" xfId="0" applyNumberFormat="1" applyFont="1" applyAlignment="1">
      <alignment vertical="top"/>
    </xf>
    <xf numFmtId="0" fontId="13" fillId="0" borderId="0" xfId="0" applyFont="1" applyAlignment="1">
      <alignment vertical="top"/>
    </xf>
    <xf numFmtId="0" fontId="8" fillId="0" borderId="8" xfId="0" applyFont="1" applyBorder="1" applyAlignment="1">
      <alignment horizontal="left" vertical="top" readingOrder="1"/>
    </xf>
    <xf numFmtId="165" fontId="2" fillId="0" borderId="0" xfId="1" applyNumberFormat="1" applyFont="1" applyAlignment="1">
      <alignment vertical="top"/>
    </xf>
    <xf numFmtId="0" fontId="15" fillId="0" borderId="0" xfId="0" applyFont="1" applyAlignment="1">
      <alignment vertical="top"/>
    </xf>
    <xf numFmtId="165" fontId="25" fillId="0" borderId="6" xfId="1" applyNumberFormat="1" applyFont="1" applyBorder="1" applyAlignment="1">
      <alignment horizontal="right" vertical="top" wrapText="1"/>
    </xf>
    <xf numFmtId="0" fontId="8" fillId="2" borderId="4" xfId="0" applyFont="1" applyFill="1" applyBorder="1" applyAlignment="1">
      <alignment horizontal="left" vertical="top" readingOrder="1"/>
    </xf>
    <xf numFmtId="0" fontId="26" fillId="2" borderId="4" xfId="0" applyFont="1" applyFill="1" applyBorder="1" applyAlignment="1">
      <alignment horizontal="right" vertical="top" wrapText="1"/>
    </xf>
    <xf numFmtId="0" fontId="23" fillId="0" borderId="0" xfId="0" applyFont="1" applyAlignment="1">
      <alignment horizontal="left" vertical="top" readingOrder="1"/>
    </xf>
    <xf numFmtId="0" fontId="19" fillId="0" borderId="0" xfId="0" applyFont="1" applyAlignment="1">
      <alignment horizontal="right" vertical="top" wrapText="1"/>
    </xf>
    <xf numFmtId="0" fontId="0" fillId="0" borderId="0" xfId="0" applyAlignment="1">
      <alignment vertical="top"/>
    </xf>
    <xf numFmtId="0" fontId="25" fillId="0" borderId="6" xfId="0" applyFont="1" applyBorder="1" applyAlignment="1">
      <alignment horizontal="center" vertical="top" wrapText="1"/>
    </xf>
    <xf numFmtId="0" fontId="6" fillId="0" borderId="6" xfId="4" applyFont="1" applyBorder="1" applyAlignment="1">
      <alignment horizontal="right" vertical="top" wrapText="1" readingOrder="1"/>
    </xf>
    <xf numFmtId="17" fontId="6" fillId="0" borderId="6" xfId="4" applyNumberFormat="1" applyFont="1" applyBorder="1" applyAlignment="1">
      <alignment horizontal="right" vertical="top" wrapText="1" readingOrder="1"/>
    </xf>
    <xf numFmtId="0" fontId="8" fillId="2" borderId="3" xfId="0" applyFont="1" applyFill="1" applyBorder="1" applyAlignment="1">
      <alignment horizontal="left" vertical="top" readingOrder="1"/>
    </xf>
    <xf numFmtId="0" fontId="26" fillId="2" borderId="3" xfId="0" applyFont="1" applyFill="1" applyBorder="1" applyAlignment="1">
      <alignment horizontal="right" vertical="top" wrapText="1"/>
    </xf>
    <xf numFmtId="0" fontId="10" fillId="0" borderId="0" xfId="0" applyFont="1" applyAlignment="1">
      <alignment vertical="top" wrapText="1" readingOrder="1"/>
    </xf>
    <xf numFmtId="0" fontId="25" fillId="0" borderId="0" xfId="0" applyFont="1" applyAlignment="1">
      <alignment horizontal="right" vertical="top" wrapText="1"/>
    </xf>
    <xf numFmtId="1" fontId="6" fillId="0" borderId="0" xfId="0" applyNumberFormat="1" applyFont="1" applyAlignment="1">
      <alignment horizontal="right" vertical="top" wrapText="1" readingOrder="1"/>
    </xf>
    <xf numFmtId="165" fontId="7" fillId="0" borderId="0" xfId="1" applyNumberFormat="1" applyFont="1" applyBorder="1" applyAlignment="1">
      <alignment horizontal="right" vertical="top" wrapText="1" readingOrder="1"/>
    </xf>
    <xf numFmtId="165" fontId="7" fillId="0" borderId="14" xfId="1" applyNumberFormat="1" applyFont="1" applyBorder="1" applyAlignment="1">
      <alignment horizontal="right" vertical="top" wrapText="1" readingOrder="1"/>
    </xf>
    <xf numFmtId="167" fontId="0" fillId="0" borderId="0" xfId="0" applyNumberFormat="1" applyAlignment="1">
      <alignment vertical="top"/>
    </xf>
    <xf numFmtId="0" fontId="26" fillId="2" borderId="8" xfId="0" applyFont="1" applyFill="1" applyBorder="1" applyAlignment="1">
      <alignment horizontal="left" vertical="top" readingOrder="1"/>
    </xf>
    <xf numFmtId="0" fontId="26" fillId="2" borderId="10" xfId="0" applyFont="1" applyFill="1" applyBorder="1" applyAlignment="1">
      <alignment horizontal="left" vertical="top" readingOrder="1"/>
    </xf>
    <xf numFmtId="167" fontId="21" fillId="2" borderId="6" xfId="1" applyNumberFormat="1" applyFont="1" applyFill="1" applyBorder="1" applyAlignment="1">
      <alignment horizontal="right" vertical="top" wrapText="1" readingOrder="1"/>
    </xf>
    <xf numFmtId="0" fontId="21" fillId="2" borderId="6" xfId="0" applyFont="1" applyFill="1" applyBorder="1" applyAlignment="1">
      <alignment horizontal="right" vertical="top" wrapText="1"/>
    </xf>
    <xf numFmtId="0" fontId="32" fillId="0" borderId="6" xfId="7" applyFont="1" applyBorder="1" applyAlignment="1">
      <alignment horizontal="right" vertical="top" wrapText="1"/>
    </xf>
    <xf numFmtId="0" fontId="32" fillId="0" borderId="0" xfId="7" quotePrefix="1" applyFont="1" applyAlignment="1">
      <alignment horizontal="right" vertical="top" wrapText="1"/>
    </xf>
    <xf numFmtId="169" fontId="32" fillId="0" borderId="11" xfId="7" applyNumberFormat="1" applyFont="1" applyBorder="1" applyAlignment="1">
      <alignment horizontal="right" vertical="top" wrapText="1"/>
    </xf>
    <xf numFmtId="0" fontId="32" fillId="0" borderId="0" xfId="7" applyFont="1" applyAlignment="1">
      <alignment horizontal="right" vertical="top" wrapText="1"/>
    </xf>
    <xf numFmtId="0" fontId="32" fillId="0" borderId="7" xfId="7" applyFont="1" applyBorder="1" applyAlignment="1">
      <alignment horizontal="right" vertical="top" wrapText="1"/>
    </xf>
    <xf numFmtId="169" fontId="32" fillId="0" borderId="9" xfId="7" applyNumberFormat="1" applyFont="1" applyBorder="1" applyAlignment="1">
      <alignment horizontal="right" vertical="top" wrapText="1"/>
    </xf>
    <xf numFmtId="0" fontId="32" fillId="0" borderId="1" xfId="7" quotePrefix="1" applyFont="1" applyBorder="1" applyAlignment="1">
      <alignment horizontal="right" vertical="top" wrapText="1"/>
    </xf>
    <xf numFmtId="169" fontId="32" fillId="0" borderId="16" xfId="7" applyNumberFormat="1" applyFont="1" applyBorder="1" applyAlignment="1">
      <alignment horizontal="right" vertical="top" wrapText="1"/>
    </xf>
    <xf numFmtId="171" fontId="32" fillId="0" borderId="6" xfId="7" applyNumberFormat="1" applyFont="1" applyBorder="1" applyAlignment="1">
      <alignment horizontal="center" vertical="top" wrapText="1"/>
    </xf>
    <xf numFmtId="171" fontId="32" fillId="0" borderId="6" xfId="7" applyNumberFormat="1" applyFont="1" applyBorder="1" applyAlignment="1">
      <alignment horizontal="right" vertical="top" wrapText="1"/>
    </xf>
    <xf numFmtId="0" fontId="21" fillId="2" borderId="10" xfId="0" applyFont="1" applyFill="1" applyBorder="1" applyAlignment="1">
      <alignment horizontal="right" vertical="top" wrapText="1"/>
    </xf>
    <xf numFmtId="0" fontId="44" fillId="0" borderId="0" xfId="0" applyFont="1" applyAlignment="1">
      <alignment vertical="top"/>
    </xf>
    <xf numFmtId="0" fontId="42" fillId="0" borderId="0" xfId="0" applyFont="1" applyAlignment="1">
      <alignment vertical="top"/>
    </xf>
    <xf numFmtId="0" fontId="43" fillId="0" borderId="0" xfId="12" applyAlignment="1">
      <alignment vertical="top"/>
    </xf>
    <xf numFmtId="167" fontId="6" fillId="0" borderId="6" xfId="1" applyNumberFormat="1" applyFont="1" applyFill="1" applyBorder="1" applyAlignment="1">
      <alignment horizontal="right" vertical="top" wrapText="1" readingOrder="1"/>
    </xf>
    <xf numFmtId="0" fontId="6" fillId="0" borderId="8" xfId="0" applyFont="1" applyBorder="1" applyAlignment="1">
      <alignment vertical="top" readingOrder="1"/>
    </xf>
    <xf numFmtId="17" fontId="6" fillId="0" borderId="6" xfId="1" applyNumberFormat="1" applyFont="1" applyFill="1" applyBorder="1" applyAlignment="1">
      <alignment horizontal="right" vertical="top" wrapText="1" readingOrder="1"/>
    </xf>
    <xf numFmtId="164" fontId="6" fillId="0" borderId="6" xfId="6" applyFont="1" applyFill="1" applyBorder="1" applyAlignment="1">
      <alignment horizontal="right" vertical="top" wrapText="1" readingOrder="1"/>
    </xf>
    <xf numFmtId="166" fontId="26" fillId="0" borderId="6" xfId="1" applyNumberFormat="1" applyFont="1" applyFill="1" applyBorder="1" applyAlignment="1">
      <alignment horizontal="right" vertical="top" wrapText="1" readingOrder="1"/>
    </xf>
    <xf numFmtId="166" fontId="25" fillId="0" borderId="6" xfId="1" applyNumberFormat="1" applyFont="1" applyFill="1" applyBorder="1" applyAlignment="1">
      <alignment horizontal="right" vertical="top" wrapText="1" readingOrder="1"/>
    </xf>
    <xf numFmtId="9" fontId="25" fillId="0" borderId="6" xfId="2" applyFont="1" applyFill="1" applyBorder="1" applyAlignment="1">
      <alignment horizontal="right" vertical="top" wrapText="1" readingOrder="1"/>
    </xf>
    <xf numFmtId="9" fontId="25" fillId="0" borderId="10" xfId="2" applyFont="1" applyFill="1" applyBorder="1" applyAlignment="1">
      <alignment horizontal="right" vertical="top" wrapText="1" readingOrder="1"/>
    </xf>
    <xf numFmtId="164" fontId="25" fillId="0" borderId="10" xfId="1" applyFont="1" applyFill="1" applyBorder="1" applyAlignment="1">
      <alignment horizontal="right" vertical="top" wrapText="1" readingOrder="1"/>
    </xf>
    <xf numFmtId="165" fontId="25" fillId="0" borderId="6" xfId="6" applyNumberFormat="1" applyFont="1" applyFill="1" applyBorder="1" applyAlignment="1">
      <alignment horizontal="right" vertical="top" wrapText="1" readingOrder="1"/>
    </xf>
    <xf numFmtId="166" fontId="26" fillId="0" borderId="6" xfId="6" applyNumberFormat="1" applyFont="1" applyFill="1" applyBorder="1" applyAlignment="1">
      <alignment horizontal="right" vertical="top" wrapText="1" readingOrder="1"/>
    </xf>
    <xf numFmtId="166" fontId="25" fillId="0" borderId="6" xfId="6" applyNumberFormat="1" applyFont="1" applyFill="1" applyBorder="1" applyAlignment="1">
      <alignment horizontal="right" vertical="top" wrapText="1" readingOrder="1"/>
    </xf>
    <xf numFmtId="164" fontId="25" fillId="0" borderId="6" xfId="6" applyFont="1" applyFill="1" applyBorder="1" applyAlignment="1">
      <alignment horizontal="right" vertical="top" wrapText="1" readingOrder="1"/>
    </xf>
    <xf numFmtId="165" fontId="25" fillId="0" borderId="10" xfId="2" applyNumberFormat="1" applyFont="1" applyFill="1" applyBorder="1" applyAlignment="1">
      <alignment horizontal="right" vertical="top" wrapText="1" readingOrder="1"/>
    </xf>
    <xf numFmtId="167" fontId="12" fillId="0" borderId="6" xfId="1" applyNumberFormat="1" applyFont="1" applyFill="1" applyBorder="1" applyAlignment="1">
      <alignment horizontal="right" vertical="top" wrapText="1"/>
    </xf>
    <xf numFmtId="172" fontId="6" fillId="0" borderId="6" xfId="1" applyNumberFormat="1" applyFont="1" applyFill="1" applyBorder="1" applyAlignment="1">
      <alignment horizontal="right" vertical="top" wrapText="1" readingOrder="1"/>
    </xf>
    <xf numFmtId="164" fontId="6" fillId="0" borderId="6" xfId="1" applyFont="1" applyFill="1" applyBorder="1" applyAlignment="1">
      <alignment vertical="top" wrapText="1" readingOrder="1"/>
    </xf>
    <xf numFmtId="165" fontId="0" fillId="0" borderId="0" xfId="0" applyNumberFormat="1" applyAlignment="1">
      <alignment vertical="top"/>
    </xf>
    <xf numFmtId="0" fontId="6" fillId="3" borderId="6" xfId="0" applyFont="1" applyFill="1" applyBorder="1" applyAlignment="1">
      <alignment horizontal="right" vertical="top" wrapText="1" readingOrder="1"/>
    </xf>
    <xf numFmtId="167" fontId="12" fillId="3" borderId="6" xfId="6" applyNumberFormat="1" applyFont="1" applyFill="1" applyBorder="1" applyAlignment="1">
      <alignment horizontal="right" vertical="top" wrapText="1" readingOrder="1"/>
    </xf>
    <xf numFmtId="17" fontId="6" fillId="3" borderId="6" xfId="0" applyNumberFormat="1" applyFont="1" applyFill="1" applyBorder="1" applyAlignment="1">
      <alignment horizontal="right" vertical="top" wrapText="1" readingOrder="1"/>
    </xf>
    <xf numFmtId="167" fontId="12" fillId="0" borderId="6" xfId="6" applyNumberFormat="1" applyFont="1" applyFill="1" applyBorder="1" applyAlignment="1">
      <alignment horizontal="right" vertical="top" wrapText="1" readingOrder="1"/>
    </xf>
    <xf numFmtId="0" fontId="26" fillId="0" borderId="20" xfId="0" applyFont="1" applyBorder="1" applyAlignment="1">
      <alignment horizontal="left" vertical="center" readingOrder="1"/>
    </xf>
    <xf numFmtId="173" fontId="2" fillId="0" borderId="0" xfId="0" applyNumberFormat="1" applyFont="1"/>
    <xf numFmtId="164" fontId="2" fillId="0" borderId="0" xfId="1" applyFont="1" applyFill="1"/>
    <xf numFmtId="167" fontId="26" fillId="0" borderId="8" xfId="0" applyNumberFormat="1" applyFont="1" applyBorder="1"/>
    <xf numFmtId="3" fontId="26" fillId="2" borderId="6" xfId="0" applyNumberFormat="1" applyFont="1" applyFill="1" applyBorder="1" applyAlignment="1">
      <alignment horizontal="right" vertical="top" wrapText="1" readingOrder="1"/>
    </xf>
    <xf numFmtId="0" fontId="47" fillId="0" borderId="0" xfId="0" applyFont="1"/>
    <xf numFmtId="174" fontId="0" fillId="0" borderId="0" xfId="0" applyNumberFormat="1" applyAlignment="1">
      <alignment horizontal="left"/>
    </xf>
    <xf numFmtId="0" fontId="0" fillId="0" borderId="2" xfId="0" applyBorder="1"/>
    <xf numFmtId="0" fontId="48" fillId="0" borderId="0" xfId="0" applyFont="1"/>
    <xf numFmtId="17" fontId="6" fillId="0" borderId="7" xfId="0" applyNumberFormat="1" applyFont="1" applyBorder="1" applyAlignment="1">
      <alignment horizontal="right" vertical="top" wrapText="1" readingOrder="1"/>
    </xf>
    <xf numFmtId="17" fontId="6" fillId="0" borderId="0" xfId="0" applyNumberFormat="1" applyFont="1" applyAlignment="1">
      <alignment horizontal="right" vertical="top" wrapText="1" readingOrder="1"/>
    </xf>
    <xf numFmtId="17" fontId="6" fillId="0" borderId="1" xfId="0" applyNumberFormat="1" applyFont="1" applyBorder="1" applyAlignment="1">
      <alignment horizontal="right" vertical="top" wrapText="1" readingOrder="1"/>
    </xf>
    <xf numFmtId="0" fontId="25" fillId="0" borderId="0" xfId="0" applyFont="1" applyAlignment="1">
      <alignment horizontal="right" vertical="top" wrapText="1" readingOrder="1"/>
    </xf>
    <xf numFmtId="0" fontId="25" fillId="0" borderId="7" xfId="0" applyFont="1" applyBorder="1" applyAlignment="1">
      <alignment horizontal="right" vertical="top" wrapText="1" readingOrder="1"/>
    </xf>
    <xf numFmtId="0" fontId="25" fillId="0" borderId="1" xfId="0" applyFont="1" applyBorder="1" applyAlignment="1">
      <alignment horizontal="right" vertical="top" wrapText="1" readingOrder="1"/>
    </xf>
    <xf numFmtId="0" fontId="25" fillId="0" borderId="1" xfId="0" applyFont="1" applyBorder="1" applyAlignment="1">
      <alignment horizontal="center" vertical="top" wrapText="1"/>
    </xf>
    <xf numFmtId="0" fontId="6" fillId="0" borderId="6" xfId="0" applyFont="1" applyBorder="1" applyAlignment="1">
      <alignment horizontal="center" vertical="top" wrapText="1" readingOrder="1"/>
    </xf>
    <xf numFmtId="0" fontId="26" fillId="2" borderId="6" xfId="0" applyFont="1" applyFill="1" applyBorder="1" applyAlignment="1">
      <alignment horizontal="center" vertical="top" wrapText="1"/>
    </xf>
    <xf numFmtId="164" fontId="25" fillId="0" borderId="10" xfId="6" applyFont="1" applyBorder="1" applyAlignment="1">
      <alignment horizontal="right" vertical="top" wrapText="1"/>
    </xf>
    <xf numFmtId="167" fontId="9" fillId="2" borderId="10" xfId="6" applyNumberFormat="1" applyFont="1" applyFill="1" applyBorder="1" applyAlignment="1">
      <alignment horizontal="right" vertical="top" wrapText="1" readingOrder="1"/>
    </xf>
    <xf numFmtId="175" fontId="25" fillId="0" borderId="6" xfId="1" applyNumberFormat="1" applyFont="1" applyFill="1" applyBorder="1" applyAlignment="1">
      <alignment horizontal="right" vertical="top" wrapText="1" readingOrder="1"/>
    </xf>
    <xf numFmtId="176" fontId="25" fillId="0" borderId="6" xfId="6" applyNumberFormat="1" applyFont="1" applyFill="1" applyBorder="1" applyAlignment="1">
      <alignment horizontal="right" vertical="top" wrapText="1" readingOrder="1"/>
    </xf>
    <xf numFmtId="167" fontId="25" fillId="0" borderId="6" xfId="1" applyNumberFormat="1" applyFont="1" applyFill="1" applyBorder="1" applyAlignment="1">
      <alignment horizontal="right" vertical="top" wrapText="1"/>
    </xf>
    <xf numFmtId="176" fontId="26" fillId="0" borderId="6" xfId="6" applyNumberFormat="1" applyFont="1" applyFill="1" applyBorder="1" applyAlignment="1">
      <alignment horizontal="right" vertical="top" wrapText="1" readingOrder="1"/>
    </xf>
    <xf numFmtId="177" fontId="26" fillId="0" borderId="6" xfId="6" applyNumberFormat="1" applyFont="1" applyFill="1" applyBorder="1" applyAlignment="1">
      <alignment horizontal="right" vertical="top" wrapText="1" readingOrder="1"/>
    </xf>
    <xf numFmtId="178" fontId="25" fillId="0" borderId="6" xfId="6" applyNumberFormat="1" applyFont="1" applyFill="1" applyBorder="1" applyAlignment="1">
      <alignment horizontal="right" vertical="top" wrapText="1" readingOrder="1"/>
    </xf>
    <xf numFmtId="0" fontId="2" fillId="0" borderId="0" xfId="0" applyFont="1" applyAlignment="1">
      <alignment horizontal="center"/>
    </xf>
    <xf numFmtId="179" fontId="2" fillId="0" borderId="0" xfId="0" applyNumberFormat="1" applyFont="1"/>
    <xf numFmtId="179" fontId="50" fillId="0" borderId="0" xfId="0" applyNumberFormat="1" applyFont="1" applyAlignment="1">
      <alignment horizontal="center"/>
    </xf>
    <xf numFmtId="179" fontId="50" fillId="0" borderId="0" xfId="0" applyNumberFormat="1" applyFont="1"/>
    <xf numFmtId="0" fontId="51" fillId="0" borderId="21" xfId="0" applyFont="1" applyBorder="1" applyAlignment="1">
      <alignment horizontal="left" vertical="top" readingOrder="1"/>
    </xf>
    <xf numFmtId="180" fontId="51" fillId="0" borderId="21" xfId="0" applyNumberFormat="1" applyFont="1" applyBorder="1" applyAlignment="1">
      <alignment horizontal="center" vertical="top" readingOrder="1"/>
    </xf>
    <xf numFmtId="0" fontId="2" fillId="0" borderId="21" xfId="0" applyFont="1" applyBorder="1"/>
    <xf numFmtId="167" fontId="19" fillId="0" borderId="22" xfId="0" applyNumberFormat="1" applyFont="1" applyBorder="1" applyAlignment="1">
      <alignment vertical="top"/>
    </xf>
    <xf numFmtId="9" fontId="20" fillId="0" borderId="22" xfId="2" applyFont="1" applyBorder="1" applyAlignment="1">
      <alignment horizontal="right" vertical="center" wrapText="1" readingOrder="1"/>
    </xf>
    <xf numFmtId="9" fontId="19" fillId="0" borderId="22" xfId="2" applyFont="1" applyBorder="1" applyAlignment="1">
      <alignment horizontal="right" vertical="center" wrapText="1" readingOrder="1"/>
    </xf>
    <xf numFmtId="9" fontId="19" fillId="0" borderId="22" xfId="2" applyFont="1" applyFill="1" applyBorder="1" applyAlignment="1">
      <alignment horizontal="right" vertical="top" wrapText="1" readingOrder="1"/>
    </xf>
    <xf numFmtId="9" fontId="20" fillId="0" borderId="22" xfId="2" applyFont="1" applyFill="1" applyBorder="1" applyAlignment="1">
      <alignment horizontal="right" vertical="center" wrapText="1" readingOrder="1"/>
    </xf>
    <xf numFmtId="0" fontId="2" fillId="0" borderId="22" xfId="0" applyFont="1" applyBorder="1"/>
    <xf numFmtId="166" fontId="20" fillId="0" borderId="22" xfId="13" applyNumberFormat="1" applyFont="1" applyBorder="1" applyAlignment="1">
      <alignment horizontal="right" vertical="center" wrapText="1" readingOrder="1"/>
    </xf>
    <xf numFmtId="166" fontId="19" fillId="0" borderId="22" xfId="13" applyNumberFormat="1" applyFont="1" applyBorder="1" applyAlignment="1">
      <alignment horizontal="right" vertical="center" wrapText="1" readingOrder="1"/>
    </xf>
    <xf numFmtId="166" fontId="19" fillId="0" borderId="22" xfId="13" applyNumberFormat="1" applyFont="1" applyFill="1" applyBorder="1" applyAlignment="1">
      <alignment horizontal="right" vertical="top" wrapText="1" readingOrder="1"/>
    </xf>
    <xf numFmtId="9" fontId="2" fillId="0" borderId="22" xfId="2" applyFont="1" applyBorder="1" applyAlignment="1">
      <alignment horizontal="right" vertical="center" wrapText="1" readingOrder="1"/>
    </xf>
    <xf numFmtId="9" fontId="19" fillId="0" borderId="22" xfId="13" applyNumberFormat="1" applyFont="1" applyBorder="1" applyAlignment="1">
      <alignment horizontal="right" vertical="center" wrapText="1" readingOrder="1"/>
    </xf>
    <xf numFmtId="9" fontId="19" fillId="0" borderId="22" xfId="13" applyNumberFormat="1" applyFont="1" applyFill="1" applyBorder="1" applyAlignment="1">
      <alignment horizontal="right" vertical="top" wrapText="1" readingOrder="1"/>
    </xf>
    <xf numFmtId="43" fontId="19" fillId="0" borderId="22" xfId="13" applyFont="1" applyBorder="1" applyAlignment="1">
      <alignment horizontal="right" vertical="center" wrapText="1" readingOrder="1"/>
    </xf>
    <xf numFmtId="43" fontId="2" fillId="0" borderId="22" xfId="13" applyFont="1" applyBorder="1" applyAlignment="1">
      <alignment horizontal="right" vertical="center" wrapText="1" readingOrder="1"/>
    </xf>
    <xf numFmtId="0" fontId="51" fillId="0" borderId="22" xfId="0" applyFont="1" applyBorder="1" applyAlignment="1">
      <alignment vertical="top" readingOrder="1"/>
    </xf>
    <xf numFmtId="0" fontId="51" fillId="0" borderId="22" xfId="0" applyFont="1" applyBorder="1" applyAlignment="1">
      <alignment horizontal="left" vertical="top" readingOrder="1"/>
    </xf>
    <xf numFmtId="43" fontId="19" fillId="0" borderId="22" xfId="13" applyFont="1" applyFill="1" applyBorder="1" applyAlignment="1">
      <alignment horizontal="right" vertical="top" wrapText="1" readingOrder="1"/>
    </xf>
    <xf numFmtId="43" fontId="2" fillId="0" borderId="22" xfId="13" applyFont="1" applyFill="1" applyBorder="1" applyAlignment="1">
      <alignment horizontal="right" vertical="center" wrapText="1" readingOrder="1"/>
    </xf>
    <xf numFmtId="9" fontId="2" fillId="0" borderId="22" xfId="2" applyFont="1" applyFill="1" applyBorder="1" applyAlignment="1">
      <alignment horizontal="right" vertical="center" wrapText="1" readingOrder="1"/>
    </xf>
    <xf numFmtId="0" fontId="20" fillId="0" borderId="22" xfId="0" applyFont="1" applyBorder="1" applyAlignment="1">
      <alignment vertical="top" readingOrder="1"/>
    </xf>
    <xf numFmtId="43" fontId="19" fillId="0" borderId="22" xfId="13" applyFont="1" applyFill="1" applyBorder="1" applyAlignment="1">
      <alignment horizontal="right" vertical="center" wrapText="1" readingOrder="1"/>
    </xf>
    <xf numFmtId="9" fontId="2" fillId="0" borderId="23" xfId="2" applyFont="1" applyBorder="1" applyAlignment="1">
      <alignment horizontal="right" vertical="center" wrapText="1" readingOrder="1"/>
    </xf>
    <xf numFmtId="9" fontId="2" fillId="0" borderId="23" xfId="2" applyFont="1" applyFill="1" applyBorder="1" applyAlignment="1">
      <alignment horizontal="right" vertical="center" wrapText="1" readingOrder="1"/>
    </xf>
    <xf numFmtId="43" fontId="19" fillId="0" borderId="22" xfId="14" applyFont="1" applyFill="1" applyBorder="1" applyAlignment="1">
      <alignment horizontal="right" vertical="top" wrapText="1" readingOrder="1"/>
    </xf>
    <xf numFmtId="166" fontId="20" fillId="0" borderId="22" xfId="13" applyNumberFormat="1" applyFont="1" applyFill="1" applyBorder="1" applyAlignment="1">
      <alignment horizontal="right" vertical="center" wrapText="1" readingOrder="1"/>
    </xf>
    <xf numFmtId="166" fontId="19" fillId="0" borderId="22" xfId="14" applyNumberFormat="1" applyFont="1" applyFill="1" applyBorder="1" applyAlignment="1">
      <alignment horizontal="right" vertical="top" wrapText="1" readingOrder="1"/>
    </xf>
    <xf numFmtId="166" fontId="19" fillId="0" borderId="22" xfId="13" applyNumberFormat="1" applyFont="1" applyFill="1" applyBorder="1" applyAlignment="1">
      <alignment horizontal="right" vertical="center" wrapText="1" readingOrder="1"/>
    </xf>
    <xf numFmtId="43" fontId="2" fillId="0" borderId="23" xfId="13" applyFont="1" applyBorder="1" applyAlignment="1">
      <alignment horizontal="right" vertical="center" wrapText="1" readingOrder="1"/>
    </xf>
    <xf numFmtId="43" fontId="2" fillId="0" borderId="23" xfId="13" applyFont="1" applyFill="1" applyBorder="1" applyAlignment="1">
      <alignment horizontal="right" vertical="center" wrapText="1" readingOrder="1"/>
    </xf>
    <xf numFmtId="165" fontId="19" fillId="0" borderId="22" xfId="2" applyNumberFormat="1" applyFont="1" applyFill="1" applyBorder="1" applyAlignment="1">
      <alignment horizontal="right" vertical="top" wrapText="1" readingOrder="1"/>
    </xf>
    <xf numFmtId="9" fontId="19" fillId="0" borderId="22" xfId="2" applyFont="1" applyFill="1" applyBorder="1" applyAlignment="1">
      <alignment horizontal="right" vertical="center" wrapText="1" readingOrder="1"/>
    </xf>
    <xf numFmtId="0" fontId="2" fillId="0" borderId="24" xfId="0" applyFont="1" applyBorder="1"/>
    <xf numFmtId="9" fontId="19" fillId="0" borderId="24" xfId="2" applyFont="1" applyBorder="1" applyAlignment="1">
      <alignment horizontal="right" vertical="center" wrapText="1" readingOrder="1"/>
    </xf>
    <xf numFmtId="9" fontId="19" fillId="0" borderId="24" xfId="2" applyFont="1" applyFill="1" applyBorder="1" applyAlignment="1">
      <alignment horizontal="right" vertical="top" wrapText="1" readingOrder="1"/>
    </xf>
    <xf numFmtId="9" fontId="19" fillId="0" borderId="24" xfId="2" applyFont="1" applyFill="1" applyBorder="1" applyAlignment="1">
      <alignment horizontal="right" vertical="center" wrapText="1" readingOrder="1"/>
    </xf>
    <xf numFmtId="166" fontId="19" fillId="0" borderId="24" xfId="13" applyNumberFormat="1" applyFont="1" applyBorder="1" applyAlignment="1">
      <alignment horizontal="right" vertical="center" wrapText="1" readingOrder="1"/>
    </xf>
    <xf numFmtId="166" fontId="19" fillId="0" borderId="24" xfId="14" applyNumberFormat="1" applyFont="1" applyFill="1" applyBorder="1" applyAlignment="1">
      <alignment horizontal="right" vertical="top" wrapText="1" readingOrder="1"/>
    </xf>
    <xf numFmtId="9" fontId="2" fillId="0" borderId="25" xfId="2" applyFont="1" applyBorder="1" applyAlignment="1">
      <alignment horizontal="right" vertical="center" wrapText="1" readingOrder="1"/>
    </xf>
    <xf numFmtId="9" fontId="19" fillId="0" borderId="0" xfId="2" applyFont="1" applyBorder="1" applyAlignment="1">
      <alignment horizontal="right" vertical="center" wrapText="1" readingOrder="1"/>
    </xf>
    <xf numFmtId="164" fontId="25" fillId="0" borderId="6" xfId="1" applyFont="1" applyFill="1" applyBorder="1" applyAlignment="1">
      <alignment horizontal="right" vertical="top" wrapText="1" readingOrder="1"/>
    </xf>
    <xf numFmtId="172" fontId="9" fillId="2" borderId="6" xfId="6" applyNumberFormat="1" applyFont="1" applyFill="1" applyBorder="1" applyAlignment="1">
      <alignment horizontal="right" vertical="top" wrapText="1" readingOrder="1"/>
    </xf>
    <xf numFmtId="0" fontId="6" fillId="5" borderId="26" xfId="0" applyFont="1" applyFill="1" applyBorder="1" applyAlignment="1">
      <alignment horizontal="right" vertical="top" wrapText="1" readingOrder="1"/>
    </xf>
    <xf numFmtId="0" fontId="0" fillId="0" borderId="0" xfId="0" applyAlignment="1">
      <alignment vertical="center" wrapText="1"/>
    </xf>
    <xf numFmtId="181" fontId="0" fillId="0" borderId="0" xfId="0" applyNumberFormat="1" applyAlignment="1">
      <alignment vertical="center" wrapText="1"/>
    </xf>
    <xf numFmtId="0" fontId="5" fillId="0" borderId="6" xfId="0" applyFont="1" applyBorder="1" applyAlignment="1">
      <alignment horizontal="left" vertical="top" readingOrder="1"/>
    </xf>
    <xf numFmtId="167" fontId="25" fillId="0" borderId="6" xfId="0" applyNumberFormat="1" applyFont="1" applyBorder="1" applyAlignment="1">
      <alignment vertical="top"/>
    </xf>
    <xf numFmtId="0" fontId="8" fillId="2" borderId="6" xfId="0" applyFont="1" applyFill="1" applyBorder="1" applyAlignment="1">
      <alignment horizontal="left" vertical="top" readingOrder="1"/>
    </xf>
    <xf numFmtId="0" fontId="5" fillId="0" borderId="6" xfId="0" applyFont="1" applyBorder="1" applyAlignment="1">
      <alignment vertical="top" readingOrder="1"/>
    </xf>
    <xf numFmtId="0" fontId="6" fillId="0" borderId="6" xfId="0" applyFont="1" applyBorder="1" applyAlignment="1">
      <alignment vertical="top" readingOrder="1"/>
    </xf>
    <xf numFmtId="167" fontId="13" fillId="0" borderId="6" xfId="1" applyNumberFormat="1" applyFont="1" applyFill="1" applyBorder="1" applyAlignment="1">
      <alignment horizontal="right" vertical="top" wrapText="1" readingOrder="1"/>
    </xf>
    <xf numFmtId="3" fontId="25" fillId="0" borderId="6" xfId="1" applyNumberFormat="1" applyFont="1" applyFill="1" applyBorder="1" applyAlignment="1">
      <alignment horizontal="right" vertical="top" wrapText="1" readingOrder="1"/>
    </xf>
    <xf numFmtId="3" fontId="12" fillId="0" borderId="6" xfId="1" applyNumberFormat="1" applyFont="1" applyBorder="1" applyAlignment="1">
      <alignment horizontal="right" vertical="top" wrapText="1" readingOrder="1"/>
    </xf>
    <xf numFmtId="3" fontId="25" fillId="0" borderId="6" xfId="1" applyNumberFormat="1" applyFont="1" applyBorder="1" applyAlignment="1">
      <alignment horizontal="right" vertical="top" wrapText="1" readingOrder="1"/>
    </xf>
    <xf numFmtId="3" fontId="13" fillId="2" borderId="6" xfId="1" applyNumberFormat="1" applyFont="1" applyFill="1" applyBorder="1" applyAlignment="1">
      <alignment horizontal="right" vertical="top" wrapText="1" readingOrder="1"/>
    </xf>
    <xf numFmtId="3" fontId="9" fillId="2" borderId="6" xfId="1" applyNumberFormat="1" applyFont="1" applyFill="1" applyBorder="1" applyAlignment="1">
      <alignment horizontal="right" vertical="top" wrapText="1" readingOrder="1"/>
    </xf>
    <xf numFmtId="3" fontId="12" fillId="0" borderId="6" xfId="1" applyNumberFormat="1" applyFont="1" applyBorder="1" applyAlignment="1">
      <alignment horizontal="right" vertical="top" wrapText="1"/>
    </xf>
    <xf numFmtId="3" fontId="26" fillId="0" borderId="6" xfId="1" applyNumberFormat="1" applyFont="1" applyFill="1" applyBorder="1" applyAlignment="1">
      <alignment horizontal="right" vertical="top" wrapText="1" readingOrder="1"/>
    </xf>
    <xf numFmtId="3" fontId="13" fillId="0" borderId="6" xfId="1" applyNumberFormat="1" applyFont="1" applyBorder="1" applyAlignment="1">
      <alignment horizontal="right" vertical="top" wrapText="1" readingOrder="1"/>
    </xf>
    <xf numFmtId="3" fontId="13" fillId="0" borderId="6" xfId="1" applyNumberFormat="1" applyFont="1" applyBorder="1" applyAlignment="1">
      <alignment horizontal="right" vertical="top" wrapText="1"/>
    </xf>
    <xf numFmtId="0" fontId="5" fillId="0" borderId="1" xfId="0" applyFont="1" applyBorder="1" applyAlignment="1">
      <alignment horizontal="left" vertical="top" readingOrder="1"/>
    </xf>
    <xf numFmtId="167" fontId="25" fillId="0" borderId="0" xfId="0" applyNumberFormat="1" applyFont="1" applyAlignment="1">
      <alignment vertical="top"/>
    </xf>
    <xf numFmtId="3" fontId="25" fillId="0" borderId="6" xfId="6" applyNumberFormat="1" applyFont="1" applyFill="1" applyBorder="1" applyAlignment="1">
      <alignment horizontal="right" vertical="top" wrapText="1" readingOrder="1"/>
    </xf>
    <xf numFmtId="3" fontId="25" fillId="0" borderId="7" xfId="6" applyNumberFormat="1" applyFont="1" applyFill="1" applyBorder="1" applyAlignment="1">
      <alignment horizontal="right" vertical="top" wrapText="1" readingOrder="1"/>
    </xf>
    <xf numFmtId="3" fontId="25" fillId="0" borderId="7" xfId="1" applyNumberFormat="1" applyFont="1" applyFill="1" applyBorder="1" applyAlignment="1">
      <alignment horizontal="right" vertical="top" wrapText="1" readingOrder="1"/>
    </xf>
    <xf numFmtId="3" fontId="12" fillId="0" borderId="0" xfId="1" applyNumberFormat="1" applyFont="1" applyFill="1" applyBorder="1" applyAlignment="1">
      <alignment horizontal="right" vertical="top" wrapText="1" readingOrder="1"/>
    </xf>
    <xf numFmtId="3" fontId="12" fillId="0" borderId="1" xfId="1" applyNumberFormat="1" applyFont="1" applyFill="1" applyBorder="1" applyAlignment="1">
      <alignment horizontal="right" vertical="top" wrapText="1" readingOrder="1"/>
    </xf>
    <xf numFmtId="0" fontId="8" fillId="0" borderId="6" xfId="0" applyFont="1" applyBorder="1" applyAlignment="1">
      <alignment horizontal="left" vertical="top" readingOrder="1"/>
    </xf>
    <xf numFmtId="3" fontId="26" fillId="0" borderId="6" xfId="6" applyNumberFormat="1" applyFont="1" applyFill="1" applyBorder="1" applyAlignment="1">
      <alignment horizontal="right" vertical="top" wrapText="1" readingOrder="1"/>
    </xf>
    <xf numFmtId="3" fontId="9" fillId="2" borderId="6" xfId="6" applyNumberFormat="1" applyFont="1" applyFill="1" applyBorder="1" applyAlignment="1">
      <alignment horizontal="right" vertical="top" wrapText="1" readingOrder="1"/>
    </xf>
    <xf numFmtId="3" fontId="25" fillId="0" borderId="6" xfId="0" applyNumberFormat="1" applyFont="1" applyBorder="1" applyAlignment="1">
      <alignment horizontal="right" vertical="top" wrapText="1"/>
    </xf>
    <xf numFmtId="164" fontId="12" fillId="0" borderId="6" xfId="1" applyFont="1" applyFill="1" applyBorder="1" applyAlignment="1">
      <alignment horizontal="right" vertical="top" wrapText="1" readingOrder="1"/>
    </xf>
    <xf numFmtId="9" fontId="25" fillId="0" borderId="10" xfId="2" applyFont="1" applyBorder="1" applyAlignment="1">
      <alignment horizontal="right" vertical="top" wrapText="1" readingOrder="1"/>
    </xf>
    <xf numFmtId="164" fontId="2" fillId="0" borderId="0" xfId="1" applyFont="1"/>
    <xf numFmtId="170" fontId="32" fillId="0" borderId="6" xfId="7" applyNumberFormat="1" applyFont="1" applyBorder="1" applyAlignment="1">
      <alignment horizontal="right" vertical="top" wrapText="1"/>
    </xf>
    <xf numFmtId="182" fontId="32" fillId="0" borderId="29" xfId="15" applyNumberFormat="1" applyFont="1" applyBorder="1" applyAlignment="1">
      <alignment horizontal="right" vertical="center" wrapText="1"/>
    </xf>
    <xf numFmtId="167" fontId="26" fillId="2" borderId="6" xfId="1" applyNumberFormat="1" applyFont="1" applyFill="1" applyBorder="1" applyAlignment="1">
      <alignment horizontal="right" vertical="top" wrapText="1" readingOrder="1"/>
    </xf>
    <xf numFmtId="167" fontId="26" fillId="2" borderId="6" xfId="1" applyNumberFormat="1" applyFont="1" applyFill="1" applyBorder="1" applyAlignment="1">
      <alignment horizontal="center" vertical="top" wrapText="1" readingOrder="1"/>
    </xf>
    <xf numFmtId="0" fontId="26" fillId="2" borderId="7" xfId="0" applyFont="1" applyFill="1" applyBorder="1" applyAlignment="1">
      <alignment horizontal="right" vertical="top" wrapText="1"/>
    </xf>
    <xf numFmtId="0" fontId="26" fillId="2" borderId="9" xfId="0" applyFont="1" applyFill="1" applyBorder="1" applyAlignment="1">
      <alignment horizontal="right" vertical="top" wrapText="1"/>
    </xf>
    <xf numFmtId="0" fontId="32" fillId="3" borderId="30" xfId="15" applyFont="1" applyFill="1" applyBorder="1" applyAlignment="1">
      <alignment horizontal="right" vertical="center" wrapText="1"/>
    </xf>
    <xf numFmtId="0" fontId="32" fillId="3" borderId="31" xfId="15" applyFont="1" applyFill="1" applyBorder="1" applyAlignment="1">
      <alignment horizontal="right" vertical="center" wrapText="1"/>
    </xf>
    <xf numFmtId="183" fontId="32" fillId="3" borderId="31" xfId="15" applyNumberFormat="1" applyFont="1" applyFill="1" applyBorder="1" applyAlignment="1">
      <alignment horizontal="right" vertical="center" wrapText="1"/>
    </xf>
    <xf numFmtId="0" fontId="32" fillId="3" borderId="32" xfId="15" applyFont="1" applyFill="1" applyBorder="1" applyAlignment="1">
      <alignment horizontal="right" vertical="center" wrapText="1"/>
    </xf>
    <xf numFmtId="183" fontId="32" fillId="3" borderId="32" xfId="15" applyNumberFormat="1" applyFont="1" applyFill="1" applyBorder="1" applyAlignment="1">
      <alignment horizontal="right" vertical="center" wrapText="1"/>
    </xf>
    <xf numFmtId="0" fontId="26" fillId="2" borderId="0" xfId="0" applyFont="1" applyFill="1" applyAlignment="1">
      <alignment horizontal="right" vertical="top" wrapText="1"/>
    </xf>
    <xf numFmtId="0" fontId="26" fillId="2" borderId="11" xfId="0" applyFont="1" applyFill="1" applyBorder="1" applyAlignment="1">
      <alignment horizontal="right" vertical="top" wrapText="1"/>
    </xf>
    <xf numFmtId="0" fontId="26" fillId="2" borderId="1" xfId="0" applyFont="1" applyFill="1" applyBorder="1" applyAlignment="1">
      <alignment horizontal="right" vertical="top" wrapText="1"/>
    </xf>
    <xf numFmtId="0" fontId="26" fillId="2" borderId="16" xfId="0" applyFont="1" applyFill="1" applyBorder="1" applyAlignment="1">
      <alignment horizontal="right" vertical="top" wrapText="1"/>
    </xf>
    <xf numFmtId="1" fontId="6" fillId="0" borderId="6" xfId="0" applyNumberFormat="1" applyFont="1" applyBorder="1" applyAlignment="1">
      <alignment horizontal="right" vertical="top" wrapText="1" readingOrder="1"/>
    </xf>
    <xf numFmtId="184" fontId="51" fillId="0" borderId="22" xfId="0" applyNumberFormat="1" applyFont="1" applyBorder="1" applyAlignment="1">
      <alignment horizontal="center" vertical="top" readingOrder="1"/>
    </xf>
    <xf numFmtId="3" fontId="26" fillId="0" borderId="6" xfId="6" applyNumberFormat="1" applyFont="1" applyBorder="1" applyAlignment="1">
      <alignment horizontal="right" vertical="top" wrapText="1" readingOrder="1"/>
    </xf>
    <xf numFmtId="3" fontId="25" fillId="0" borderId="6" xfId="6" applyNumberFormat="1" applyFont="1" applyBorder="1" applyAlignment="1">
      <alignment horizontal="right" vertical="top" wrapText="1" readingOrder="1"/>
    </xf>
    <xf numFmtId="166" fontId="26" fillId="0" borderId="6" xfId="6" applyNumberFormat="1" applyFont="1" applyBorder="1" applyAlignment="1">
      <alignment horizontal="right" vertical="top" wrapText="1" readingOrder="1"/>
    </xf>
    <xf numFmtId="165" fontId="25" fillId="0" borderId="6" xfId="6" applyNumberFormat="1" applyFont="1" applyBorder="1" applyAlignment="1">
      <alignment horizontal="right" vertical="top" wrapText="1" readingOrder="1"/>
    </xf>
    <xf numFmtId="9" fontId="25" fillId="0" borderId="6" xfId="2" applyFont="1" applyBorder="1" applyAlignment="1">
      <alignment horizontal="right" vertical="top" wrapText="1" readingOrder="1"/>
    </xf>
    <xf numFmtId="165" fontId="25" fillId="0" borderId="10" xfId="2" applyNumberFormat="1" applyFont="1" applyBorder="1" applyAlignment="1">
      <alignment horizontal="right" vertical="top" wrapText="1" readingOrder="1"/>
    </xf>
    <xf numFmtId="166" fontId="25" fillId="0" borderId="6" xfId="6" applyNumberFormat="1" applyFont="1" applyBorder="1" applyAlignment="1">
      <alignment horizontal="right" vertical="top" wrapText="1" readingOrder="1"/>
    </xf>
    <xf numFmtId="0" fontId="51" fillId="0" borderId="22" xfId="0" applyFont="1" applyBorder="1" applyAlignment="1">
      <alignment horizontal="center" vertical="top" readingOrder="1"/>
    </xf>
    <xf numFmtId="0" fontId="2" fillId="4" borderId="22" xfId="0" applyFont="1" applyFill="1" applyBorder="1"/>
    <xf numFmtId="3" fontId="0" fillId="0" borderId="0" xfId="0" applyNumberFormat="1" applyAlignment="1">
      <alignment vertical="top"/>
    </xf>
    <xf numFmtId="166" fontId="26" fillId="0" borderId="6" xfId="1" applyNumberFormat="1" applyFont="1" applyBorder="1" applyAlignment="1">
      <alignment horizontal="right" vertical="top" wrapText="1" readingOrder="1"/>
    </xf>
    <xf numFmtId="17" fontId="20" fillId="0" borderId="6" xfId="0" applyNumberFormat="1" applyFont="1" applyBorder="1" applyAlignment="1">
      <alignment horizontal="center" vertical="top" wrapText="1" readingOrder="1"/>
    </xf>
    <xf numFmtId="0" fontId="55" fillId="0" borderId="0" xfId="0" applyFont="1" applyAlignment="1">
      <alignment horizontal="left"/>
    </xf>
    <xf numFmtId="0" fontId="56" fillId="0" borderId="0" xfId="0" applyFont="1"/>
    <xf numFmtId="0" fontId="57" fillId="0" borderId="0" xfId="0" applyFont="1"/>
    <xf numFmtId="0" fontId="59" fillId="0" borderId="0" xfId="0" applyFont="1" applyAlignment="1">
      <alignment horizontal="left"/>
    </xf>
    <xf numFmtId="0" fontId="3" fillId="8" borderId="0" xfId="0" applyFont="1" applyFill="1" applyAlignment="1">
      <alignment horizontal="left" vertical="center" wrapText="1" indent="2" readingOrder="1"/>
    </xf>
    <xf numFmtId="0" fontId="3" fillId="8" borderId="0" xfId="0" applyFont="1" applyFill="1" applyAlignment="1">
      <alignment horizontal="right" vertical="center" wrapText="1" readingOrder="1"/>
    </xf>
    <xf numFmtId="0" fontId="3" fillId="8" borderId="11" xfId="0" applyFont="1" applyFill="1" applyBorder="1" applyAlignment="1">
      <alignment horizontal="right" vertical="center" wrapText="1" readingOrder="1"/>
    </xf>
    <xf numFmtId="0" fontId="11" fillId="8" borderId="0" xfId="0" applyFont="1" applyFill="1" applyAlignment="1">
      <alignment horizontal="left" vertical="center" wrapText="1" readingOrder="1"/>
    </xf>
    <xf numFmtId="0" fontId="24" fillId="8" borderId="0" xfId="0" applyFont="1" applyFill="1" applyAlignment="1">
      <alignment horizontal="right" vertical="center" wrapText="1" readingOrder="1"/>
    </xf>
    <xf numFmtId="167" fontId="24" fillId="8" borderId="0" xfId="0" applyNumberFormat="1" applyFont="1" applyFill="1" applyAlignment="1">
      <alignment horizontal="right" vertical="center" wrapText="1" readingOrder="1"/>
    </xf>
    <xf numFmtId="167" fontId="11" fillId="8" borderId="0" xfId="0" applyNumberFormat="1" applyFont="1" applyFill="1" applyAlignment="1">
      <alignment horizontal="right" vertical="center" wrapText="1" readingOrder="1"/>
    </xf>
    <xf numFmtId="0" fontId="54" fillId="0" borderId="0" xfId="0" applyFont="1" applyAlignment="1">
      <alignment vertical="center"/>
    </xf>
    <xf numFmtId="0" fontId="11" fillId="8" borderId="15" xfId="0" applyFont="1" applyFill="1" applyBorder="1" applyAlignment="1">
      <alignment horizontal="left" vertical="center" wrapText="1" readingOrder="1"/>
    </xf>
    <xf numFmtId="0" fontId="24" fillId="8" borderId="1" xfId="0" applyFont="1" applyFill="1" applyBorder="1" applyAlignment="1">
      <alignment horizontal="right" vertical="center" wrapText="1" readingOrder="1"/>
    </xf>
    <xf numFmtId="167" fontId="24" fillId="8" borderId="1" xfId="0" applyNumberFormat="1" applyFont="1" applyFill="1" applyBorder="1" applyAlignment="1">
      <alignment horizontal="right" vertical="center" wrapText="1" readingOrder="1"/>
    </xf>
    <xf numFmtId="167" fontId="11" fillId="8" borderId="16" xfId="0" applyNumberFormat="1" applyFont="1" applyFill="1" applyBorder="1" applyAlignment="1">
      <alignment horizontal="right" vertical="center" wrapText="1" readingOrder="1"/>
    </xf>
    <xf numFmtId="167" fontId="11" fillId="8" borderId="1" xfId="0" applyNumberFormat="1" applyFont="1" applyFill="1" applyBorder="1" applyAlignment="1">
      <alignment horizontal="right" vertical="center" wrapText="1" readingOrder="1"/>
    </xf>
    <xf numFmtId="0" fontId="11" fillId="8" borderId="1" xfId="0" applyFont="1" applyFill="1" applyBorder="1" applyAlignment="1">
      <alignment horizontal="left" vertical="center" wrapText="1" readingOrder="1"/>
    </xf>
    <xf numFmtId="0" fontId="3" fillId="8" borderId="0" xfId="0" applyFont="1" applyFill="1" applyAlignment="1">
      <alignment horizontal="left" vertical="top" wrapText="1" readingOrder="1"/>
    </xf>
    <xf numFmtId="0" fontId="3" fillId="8" borderId="0" xfId="0" applyFont="1" applyFill="1" applyAlignment="1">
      <alignment horizontal="center" vertical="top" wrapText="1" readingOrder="1"/>
    </xf>
    <xf numFmtId="0" fontId="3" fillId="8" borderId="0" xfId="0" applyFont="1" applyFill="1" applyAlignment="1">
      <alignment horizontal="right" vertical="top" wrapText="1" readingOrder="1"/>
    </xf>
    <xf numFmtId="0" fontId="11" fillId="8" borderId="8" xfId="0" applyFont="1" applyFill="1" applyBorder="1" applyAlignment="1">
      <alignment vertical="top" readingOrder="1"/>
    </xf>
    <xf numFmtId="0" fontId="11" fillId="8" borderId="6" xfId="0" applyFont="1" applyFill="1" applyBorder="1" applyAlignment="1">
      <alignment vertical="top" readingOrder="1"/>
    </xf>
    <xf numFmtId="0" fontId="25" fillId="8" borderId="6" xfId="0" applyFont="1" applyFill="1" applyBorder="1" applyAlignment="1">
      <alignment horizontal="right" vertical="top" wrapText="1"/>
    </xf>
    <xf numFmtId="0" fontId="11" fillId="8" borderId="6" xfId="0" applyFont="1" applyFill="1" applyBorder="1" applyAlignment="1">
      <alignment horizontal="right" vertical="top" wrapText="1" readingOrder="1"/>
    </xf>
    <xf numFmtId="167" fontId="11" fillId="8" borderId="6" xfId="1" applyNumberFormat="1" applyFont="1" applyFill="1" applyBorder="1" applyAlignment="1">
      <alignment horizontal="right" vertical="top" wrapText="1" readingOrder="1"/>
    </xf>
    <xf numFmtId="3" fontId="11" fillId="8" borderId="6" xfId="1" applyNumberFormat="1" applyFont="1" applyFill="1" applyBorder="1" applyAlignment="1">
      <alignment horizontal="right" vertical="top" wrapText="1" readingOrder="1"/>
    </xf>
    <xf numFmtId="3" fontId="3" fillId="8" borderId="3" xfId="1" applyNumberFormat="1" applyFont="1" applyFill="1" applyBorder="1" applyAlignment="1">
      <alignment horizontal="right" vertical="top" wrapText="1" readingOrder="1"/>
    </xf>
    <xf numFmtId="0" fontId="54" fillId="0" borderId="0" xfId="0" applyFont="1" applyAlignment="1">
      <alignment vertical="top"/>
    </xf>
    <xf numFmtId="0" fontId="3" fillId="8" borderId="17" xfId="0" applyFont="1" applyFill="1" applyBorder="1" applyAlignment="1">
      <alignment horizontal="right" vertical="top" wrapText="1" readingOrder="1"/>
    </xf>
    <xf numFmtId="15" fontId="3" fillId="8" borderId="0" xfId="0" applyNumberFormat="1" applyFont="1" applyFill="1" applyAlignment="1">
      <alignment horizontal="right" vertical="top" wrapText="1" readingOrder="1"/>
    </xf>
    <xf numFmtId="0" fontId="3" fillId="8" borderId="15" xfId="0" applyFont="1" applyFill="1" applyBorder="1" applyAlignment="1">
      <alignment horizontal="left" vertical="top" wrapText="1" readingOrder="1"/>
    </xf>
    <xf numFmtId="0" fontId="11" fillId="8" borderId="8" xfId="0" applyFont="1" applyFill="1" applyBorder="1" applyAlignment="1">
      <alignment vertical="top" wrapText="1" readingOrder="1"/>
    </xf>
    <xf numFmtId="3" fontId="11" fillId="8" borderId="6" xfId="0" applyNumberFormat="1" applyFont="1" applyFill="1" applyBorder="1" applyAlignment="1">
      <alignment vertical="top" wrapText="1" readingOrder="1"/>
    </xf>
    <xf numFmtId="0" fontId="11" fillId="8" borderId="6" xfId="0" applyFont="1" applyFill="1" applyBorder="1" applyAlignment="1">
      <alignment vertical="top" wrapText="1" readingOrder="1"/>
    </xf>
    <xf numFmtId="167" fontId="3" fillId="8" borderId="6" xfId="1" applyNumberFormat="1" applyFont="1" applyFill="1" applyBorder="1" applyAlignment="1">
      <alignment horizontal="center" vertical="top" wrapText="1" readingOrder="1"/>
    </xf>
    <xf numFmtId="0" fontId="25" fillId="8" borderId="10" xfId="0" applyFont="1" applyFill="1" applyBorder="1" applyAlignment="1">
      <alignment horizontal="right" vertical="top" wrapText="1"/>
    </xf>
    <xf numFmtId="17" fontId="20" fillId="0" borderId="7" xfId="0" applyNumberFormat="1" applyFont="1" applyBorder="1" applyAlignment="1">
      <alignment horizontal="center" vertical="top" wrapText="1" readingOrder="1"/>
    </xf>
    <xf numFmtId="0" fontId="3" fillId="8" borderId="8" xfId="0" applyFont="1" applyFill="1" applyBorder="1" applyAlignment="1">
      <alignment horizontal="left" vertical="top" readingOrder="1"/>
    </xf>
    <xf numFmtId="0" fontId="3" fillId="8" borderId="6" xfId="0" applyFont="1" applyFill="1" applyBorder="1" applyAlignment="1">
      <alignment horizontal="right" vertical="top" wrapText="1"/>
    </xf>
    <xf numFmtId="0" fontId="11" fillId="8" borderId="0" xfId="0" applyFont="1" applyFill="1" applyAlignment="1">
      <alignment vertical="top" wrapText="1" readingOrder="1"/>
    </xf>
    <xf numFmtId="0" fontId="25" fillId="8" borderId="0" xfId="0" applyFont="1" applyFill="1" applyAlignment="1">
      <alignment horizontal="right" vertical="top" wrapText="1"/>
    </xf>
    <xf numFmtId="0" fontId="3" fillId="8" borderId="3" xfId="0" applyFont="1" applyFill="1" applyBorder="1" applyAlignment="1">
      <alignment horizontal="left" vertical="top" readingOrder="1"/>
    </xf>
    <xf numFmtId="0" fontId="3" fillId="8" borderId="3" xfId="0" applyFont="1" applyFill="1" applyBorder="1" applyAlignment="1">
      <alignment horizontal="right" vertical="top" wrapText="1"/>
    </xf>
    <xf numFmtId="0" fontId="3" fillId="8" borderId="19" xfId="0" applyFont="1" applyFill="1" applyBorder="1" applyAlignment="1">
      <alignment vertical="top" wrapText="1" readingOrder="1"/>
    </xf>
    <xf numFmtId="0" fontId="3" fillId="8" borderId="17" xfId="0" applyFont="1" applyFill="1" applyBorder="1" applyAlignment="1">
      <alignment vertical="top" wrapText="1" readingOrder="1"/>
    </xf>
    <xf numFmtId="0" fontId="11" fillId="8" borderId="0" xfId="0" applyFont="1" applyFill="1" applyAlignment="1">
      <alignment vertical="top" readingOrder="1"/>
    </xf>
    <xf numFmtId="0" fontId="11" fillId="8" borderId="0" xfId="0" applyFont="1" applyFill="1" applyAlignment="1">
      <alignment horizontal="right" vertical="top" wrapText="1" readingOrder="1"/>
    </xf>
    <xf numFmtId="0" fontId="12" fillId="8" borderId="0" xfId="0" applyFont="1" applyFill="1" applyAlignment="1">
      <alignment horizontal="right" vertical="top" wrapText="1"/>
    </xf>
    <xf numFmtId="167" fontId="11" fillId="8" borderId="0" xfId="1" applyNumberFormat="1" applyFont="1" applyFill="1" applyBorder="1" applyAlignment="1">
      <alignment horizontal="right" vertical="top" wrapText="1" readingOrder="1"/>
    </xf>
    <xf numFmtId="0" fontId="3" fillId="8" borderId="34" xfId="0" applyFont="1" applyFill="1" applyBorder="1" applyAlignment="1">
      <alignment horizontal="center" vertical="top" wrapText="1" readingOrder="1"/>
    </xf>
    <xf numFmtId="0" fontId="3" fillId="8" borderId="35" xfId="0" applyFont="1" applyFill="1" applyBorder="1" applyAlignment="1">
      <alignment horizontal="center" vertical="top" wrapText="1" readingOrder="1"/>
    </xf>
    <xf numFmtId="0" fontId="3" fillId="8" borderId="39" xfId="0" applyFont="1" applyFill="1" applyBorder="1" applyAlignment="1">
      <alignment horizontal="right" vertical="top" wrapText="1" readingOrder="1"/>
    </xf>
    <xf numFmtId="0" fontId="3" fillId="8" borderId="38" xfId="0" applyFont="1" applyFill="1" applyBorder="1" applyAlignment="1">
      <alignment horizontal="right" vertical="center" wrapText="1" readingOrder="1"/>
    </xf>
    <xf numFmtId="0" fontId="3" fillId="8" borderId="39" xfId="0" applyFont="1" applyFill="1" applyBorder="1" applyAlignment="1">
      <alignment horizontal="right" vertical="center" wrapText="1" readingOrder="1"/>
    </xf>
    <xf numFmtId="0" fontId="3" fillId="8" borderId="41" xfId="0" applyFont="1" applyFill="1" applyBorder="1" applyAlignment="1">
      <alignment horizontal="center" vertical="top" wrapText="1" readingOrder="1"/>
    </xf>
    <xf numFmtId="167" fontId="7" fillId="0" borderId="16" xfId="0" applyNumberFormat="1" applyFont="1" applyBorder="1" applyAlignment="1">
      <alignment horizontal="right" vertical="center" wrapText="1" readingOrder="1"/>
    </xf>
    <xf numFmtId="167" fontId="9" fillId="0" borderId="16" xfId="0" applyNumberFormat="1" applyFont="1" applyBorder="1" applyAlignment="1">
      <alignment horizontal="right" vertical="center" wrapText="1" readingOrder="1"/>
    </xf>
    <xf numFmtId="167" fontId="9" fillId="2" borderId="12" xfId="0" applyNumberFormat="1" applyFont="1" applyFill="1" applyBorder="1" applyAlignment="1">
      <alignment horizontal="right" vertical="center" wrapText="1" readingOrder="1"/>
    </xf>
    <xf numFmtId="167" fontId="9" fillId="0" borderId="10" xfId="0" applyNumberFormat="1" applyFont="1" applyBorder="1" applyAlignment="1">
      <alignment horizontal="right" vertical="center" wrapText="1" readingOrder="1"/>
    </xf>
    <xf numFmtId="167" fontId="7" fillId="0" borderId="14" xfId="0" applyNumberFormat="1" applyFont="1" applyBorder="1" applyAlignment="1">
      <alignment horizontal="right" vertical="center" wrapText="1" readingOrder="1"/>
    </xf>
    <xf numFmtId="167" fontId="7" fillId="0" borderId="10" xfId="0" applyNumberFormat="1" applyFont="1" applyBorder="1" applyAlignment="1">
      <alignment horizontal="right" vertical="center" wrapText="1" readingOrder="1"/>
    </xf>
    <xf numFmtId="167" fontId="9" fillId="0" borderId="12" xfId="0" applyNumberFormat="1" applyFont="1" applyBorder="1" applyAlignment="1">
      <alignment horizontal="right" vertical="center" wrapText="1" readingOrder="1"/>
    </xf>
    <xf numFmtId="166" fontId="2" fillId="0" borderId="0" xfId="0" applyNumberFormat="1" applyFont="1" applyAlignment="1">
      <alignment vertical="top"/>
    </xf>
    <xf numFmtId="166" fontId="22" fillId="0" borderId="0" xfId="0" applyNumberFormat="1" applyFont="1" applyAlignment="1">
      <alignment vertical="top"/>
    </xf>
    <xf numFmtId="174" fontId="58" fillId="0" borderId="0" xfId="0" applyNumberFormat="1" applyFont="1" applyAlignment="1">
      <alignment horizontal="center"/>
    </xf>
    <xf numFmtId="0" fontId="3" fillId="8" borderId="34" xfId="0" applyFont="1" applyFill="1" applyBorder="1" applyAlignment="1">
      <alignment horizontal="center" vertical="center" wrapText="1" readingOrder="1"/>
    </xf>
    <xf numFmtId="0" fontId="3" fillId="8" borderId="33" xfId="0" applyFont="1" applyFill="1" applyBorder="1" applyAlignment="1">
      <alignment horizontal="center" vertical="center" wrapText="1" readingOrder="1"/>
    </xf>
    <xf numFmtId="0" fontId="3" fillId="8" borderId="0" xfId="0" applyFont="1" applyFill="1" applyAlignment="1">
      <alignment horizontal="left" vertical="center" wrapText="1" readingOrder="1"/>
    </xf>
    <xf numFmtId="0" fontId="3" fillId="8" borderId="35" xfId="0" applyFont="1" applyFill="1" applyBorder="1" applyAlignment="1">
      <alignment horizontal="center" vertical="center" wrapText="1" readingOrder="1"/>
    </xf>
    <xf numFmtId="0" fontId="3" fillId="8" borderId="36" xfId="0" applyFont="1" applyFill="1" applyBorder="1" applyAlignment="1">
      <alignment horizontal="center" vertical="center" wrapText="1" readingOrder="1"/>
    </xf>
    <xf numFmtId="0" fontId="3" fillId="8" borderId="37" xfId="0" applyFont="1" applyFill="1" applyBorder="1" applyAlignment="1">
      <alignment horizontal="center" vertical="center" wrapText="1" readingOrder="1"/>
    </xf>
    <xf numFmtId="0" fontId="38" fillId="0" borderId="0" xfId="0" applyFont="1" applyAlignment="1">
      <alignment horizontal="left" vertical="top" wrapText="1" readingOrder="1"/>
    </xf>
    <xf numFmtId="0" fontId="0" fillId="0" borderId="0" xfId="0" applyAlignment="1">
      <alignment horizontal="left" vertical="top" wrapText="1" readingOrder="1"/>
    </xf>
    <xf numFmtId="0" fontId="3" fillId="8" borderId="36" xfId="0" applyFont="1" applyFill="1" applyBorder="1" applyAlignment="1">
      <alignment horizontal="center" vertical="top" wrapText="1" readingOrder="1"/>
    </xf>
    <xf numFmtId="0" fontId="0" fillId="8" borderId="36" xfId="0" applyFill="1" applyBorder="1" applyAlignment="1">
      <alignment horizontal="center" vertical="top" wrapText="1" readingOrder="1"/>
    </xf>
    <xf numFmtId="0" fontId="0" fillId="8" borderId="40" xfId="0" applyFill="1" applyBorder="1" applyAlignment="1">
      <alignment horizontal="center" vertical="top" wrapText="1" readingOrder="1"/>
    </xf>
    <xf numFmtId="0" fontId="3" fillId="8" borderId="0" xfId="0" applyFont="1" applyFill="1" applyAlignment="1">
      <alignment horizontal="left" vertical="top" wrapText="1" readingOrder="1"/>
    </xf>
    <xf numFmtId="0" fontId="3" fillId="8" borderId="35" xfId="0" applyFont="1" applyFill="1" applyBorder="1" applyAlignment="1">
      <alignment horizontal="center" vertical="top" wrapText="1" readingOrder="1"/>
    </xf>
    <xf numFmtId="0" fontId="0" fillId="8" borderId="36" xfId="0" applyFill="1" applyBorder="1" applyAlignment="1">
      <alignment vertical="top" wrapText="1" readingOrder="1"/>
    </xf>
    <xf numFmtId="0" fontId="3" fillId="8" borderId="34" xfId="0" applyFont="1" applyFill="1" applyBorder="1" applyAlignment="1">
      <alignment horizontal="center" vertical="top" wrapText="1" readingOrder="1"/>
    </xf>
    <xf numFmtId="0" fontId="6" fillId="0" borderId="7" xfId="0" applyFont="1" applyBorder="1" applyAlignment="1">
      <alignment horizontal="right" vertical="top" wrapText="1" readingOrder="1"/>
    </xf>
    <xf numFmtId="0" fontId="6" fillId="0" borderId="0" xfId="0" applyFont="1" applyAlignment="1">
      <alignment horizontal="right" vertical="top" wrapText="1" readingOrder="1"/>
    </xf>
    <xf numFmtId="0" fontId="6" fillId="0" borderId="1" xfId="0" applyFont="1" applyBorder="1" applyAlignment="1">
      <alignment horizontal="right" vertical="top" wrapText="1" readingOrder="1"/>
    </xf>
    <xf numFmtId="3" fontId="25" fillId="0" borderId="7" xfId="6" applyNumberFormat="1" applyFont="1" applyFill="1" applyBorder="1" applyAlignment="1">
      <alignment horizontal="right" vertical="top" wrapText="1" readingOrder="1"/>
    </xf>
    <xf numFmtId="3" fontId="0" fillId="0" borderId="1" xfId="0" applyNumberFormat="1" applyBorder="1" applyAlignment="1">
      <alignment horizontal="right" vertical="top" wrapText="1" readingOrder="1"/>
    </xf>
    <xf numFmtId="3" fontId="0" fillId="0" borderId="0" xfId="0" applyNumberFormat="1" applyAlignment="1">
      <alignment horizontal="right" vertical="top" wrapText="1" readingOrder="1"/>
    </xf>
    <xf numFmtId="0" fontId="12" fillId="0" borderId="0" xfId="0" applyFont="1" applyAlignment="1">
      <alignment vertical="top" wrapText="1"/>
    </xf>
    <xf numFmtId="0" fontId="3" fillId="8" borderId="40" xfId="0" applyFont="1" applyFill="1" applyBorder="1" applyAlignment="1">
      <alignment horizontal="center" vertical="top" wrapText="1" readingOrder="1"/>
    </xf>
    <xf numFmtId="0" fontId="28" fillId="0" borderId="5" xfId="0" applyFont="1" applyBorder="1" applyAlignment="1">
      <alignment horizontal="left" vertical="top" wrapText="1" readingOrder="1"/>
    </xf>
    <xf numFmtId="0" fontId="3" fillId="8" borderId="43" xfId="0" applyFont="1" applyFill="1" applyBorder="1" applyAlignment="1">
      <alignment horizontal="center" vertical="top" wrapText="1" readingOrder="1"/>
    </xf>
    <xf numFmtId="0" fontId="3" fillId="8" borderId="44" xfId="0" applyFont="1" applyFill="1" applyBorder="1" applyAlignment="1">
      <alignment horizontal="center" vertical="top" wrapText="1" readingOrder="1"/>
    </xf>
    <xf numFmtId="0" fontId="3" fillId="8" borderId="42" xfId="0" applyFont="1" applyFill="1" applyBorder="1" applyAlignment="1">
      <alignment horizontal="center" vertical="top" wrapText="1" readingOrder="1"/>
    </xf>
    <xf numFmtId="167" fontId="38" fillId="0" borderId="0" xfId="0" applyNumberFormat="1" applyFont="1" applyAlignment="1">
      <alignment horizontal="left" vertical="top" wrapText="1"/>
    </xf>
    <xf numFmtId="0" fontId="3" fillId="8" borderId="0" xfId="0" applyFont="1" applyFill="1" applyAlignment="1">
      <alignment horizontal="center" vertical="top" wrapText="1" readingOrder="1"/>
    </xf>
    <xf numFmtId="0" fontId="3" fillId="6" borderId="0" xfId="0" applyFont="1" applyFill="1" applyAlignment="1">
      <alignment horizontal="center" vertical="top" wrapText="1" readingOrder="1"/>
    </xf>
    <xf numFmtId="0" fontId="3" fillId="7" borderId="0" xfId="0" applyFont="1" applyFill="1" applyAlignment="1">
      <alignment horizontal="center" vertical="top" wrapText="1" readingOrder="1"/>
    </xf>
    <xf numFmtId="0" fontId="32" fillId="0" borderId="7" xfId="7" applyFont="1" applyBorder="1" applyAlignment="1">
      <alignment horizontal="right" vertical="center" wrapText="1"/>
    </xf>
    <xf numFmtId="0" fontId="32" fillId="0" borderId="1" xfId="7" applyFont="1" applyBorder="1" applyAlignment="1">
      <alignment horizontal="right" vertical="center" wrapText="1"/>
    </xf>
    <xf numFmtId="0" fontId="32" fillId="3" borderId="27" xfId="15" applyFont="1" applyFill="1" applyBorder="1" applyAlignment="1">
      <alignment horizontal="right" vertical="center" wrapText="1"/>
    </xf>
    <xf numFmtId="0" fontId="12" fillId="3" borderId="28" xfId="0" applyFont="1" applyFill="1" applyBorder="1" applyAlignment="1">
      <alignment horizontal="right" vertical="center" wrapText="1"/>
    </xf>
    <xf numFmtId="182" fontId="32" fillId="0" borderId="27" xfId="15" applyNumberFormat="1" applyFont="1" applyBorder="1" applyAlignment="1">
      <alignment horizontal="right" vertical="center" wrapText="1"/>
    </xf>
    <xf numFmtId="0" fontId="0" fillId="0" borderId="28" xfId="0" applyBorder="1" applyAlignment="1">
      <alignment vertical="center" wrapText="1"/>
    </xf>
    <xf numFmtId="0" fontId="38" fillId="0" borderId="7" xfId="0" applyFont="1" applyBorder="1" applyAlignment="1">
      <alignment horizontal="left" vertical="top" wrapText="1" readingOrder="1"/>
    </xf>
    <xf numFmtId="3" fontId="34" fillId="0" borderId="6" xfId="7" applyNumberFormat="1" applyFont="1" applyBorder="1" applyAlignment="1">
      <alignment horizontal="right" vertical="top" wrapText="1"/>
    </xf>
    <xf numFmtId="0" fontId="32" fillId="0" borderId="7" xfId="7" applyFont="1" applyBorder="1" applyAlignment="1">
      <alignment horizontal="right" vertical="top" wrapText="1"/>
    </xf>
    <xf numFmtId="0" fontId="32" fillId="0" borderId="1" xfId="7" applyFont="1" applyBorder="1" applyAlignment="1">
      <alignment horizontal="right" vertical="top" wrapText="1"/>
    </xf>
    <xf numFmtId="0" fontId="32" fillId="0" borderId="7" xfId="7" applyFont="1" applyBorder="1" applyAlignment="1">
      <alignment horizontal="center" vertical="top" wrapText="1"/>
    </xf>
    <xf numFmtId="0" fontId="32" fillId="0" borderId="1" xfId="7" applyFont="1" applyBorder="1" applyAlignment="1">
      <alignment horizontal="center" vertical="top" wrapText="1"/>
    </xf>
    <xf numFmtId="0" fontId="32" fillId="0" borderId="6" xfId="7" applyFont="1" applyBorder="1" applyAlignment="1">
      <alignment horizontal="right" vertical="top" wrapText="1"/>
    </xf>
    <xf numFmtId="171" fontId="32" fillId="0" borderId="6" xfId="7" applyNumberFormat="1" applyFont="1" applyBorder="1" applyAlignment="1">
      <alignment horizontal="right" vertical="top" wrapText="1"/>
    </xf>
    <xf numFmtId="171" fontId="32" fillId="0" borderId="6" xfId="7" applyNumberFormat="1" applyFont="1" applyBorder="1" applyAlignment="1">
      <alignment horizontal="center" vertical="top" wrapText="1"/>
    </xf>
    <xf numFmtId="0" fontId="32" fillId="0" borderId="6" xfId="7" applyFont="1" applyBorder="1" applyAlignment="1">
      <alignment horizontal="center" vertical="top" wrapText="1"/>
    </xf>
    <xf numFmtId="0" fontId="0" fillId="0" borderId="1" xfId="0" applyBorder="1" applyAlignment="1">
      <alignment vertical="top" wrapText="1"/>
    </xf>
    <xf numFmtId="0" fontId="32" fillId="0" borderId="19" xfId="7" applyFont="1" applyBorder="1" applyAlignment="1">
      <alignment horizontal="left" vertical="top" wrapText="1"/>
    </xf>
    <xf numFmtId="0" fontId="32" fillId="0" borderId="15" xfId="7" applyFont="1" applyBorder="1" applyAlignment="1">
      <alignment horizontal="left" vertical="top" wrapText="1"/>
    </xf>
    <xf numFmtId="0" fontId="32" fillId="0" borderId="17" xfId="7" applyFont="1" applyBorder="1" applyAlignment="1">
      <alignment horizontal="left" vertical="top" wrapText="1"/>
    </xf>
    <xf numFmtId="0" fontId="3" fillId="8" borderId="0" xfId="0" applyFont="1" applyFill="1" applyAlignment="1">
      <alignment horizontal="right" vertical="top" wrapText="1" readingOrder="1"/>
    </xf>
    <xf numFmtId="3" fontId="34" fillId="0" borderId="7" xfId="7" applyNumberFormat="1" applyFont="1" applyBorder="1" applyAlignment="1">
      <alignment horizontal="right" vertical="top" wrapText="1"/>
    </xf>
    <xf numFmtId="3" fontId="34" fillId="0" borderId="0" xfId="7" applyNumberFormat="1" applyFont="1" applyAlignment="1">
      <alignment horizontal="right" vertical="top" wrapText="1"/>
    </xf>
    <xf numFmtId="3" fontId="34" fillId="0" borderId="1" xfId="7" applyNumberFormat="1" applyFont="1" applyBorder="1" applyAlignment="1">
      <alignment horizontal="right" vertical="top" wrapText="1"/>
    </xf>
    <xf numFmtId="0" fontId="32" fillId="0" borderId="0" xfId="7" applyFont="1" applyAlignment="1">
      <alignment horizontal="right" vertical="top" wrapText="1"/>
    </xf>
    <xf numFmtId="0" fontId="12" fillId="0" borderId="1" xfId="0" applyFont="1" applyBorder="1" applyAlignment="1">
      <alignment horizontal="right" vertical="center" wrapText="1"/>
    </xf>
    <xf numFmtId="0" fontId="32" fillId="3" borderId="0" xfId="15" applyFont="1" applyFill="1" applyAlignment="1">
      <alignment horizontal="right" vertical="center" wrapText="1"/>
    </xf>
    <xf numFmtId="0" fontId="32" fillId="3" borderId="28" xfId="15" applyFont="1" applyFill="1" applyBorder="1" applyAlignment="1">
      <alignment horizontal="right" vertical="center" wrapText="1"/>
    </xf>
    <xf numFmtId="0" fontId="0" fillId="0" borderId="1" xfId="0" applyBorder="1" applyAlignment="1">
      <alignment horizontal="right" vertical="top" wrapText="1"/>
    </xf>
    <xf numFmtId="0" fontId="53" fillId="0" borderId="8" xfId="7" applyFont="1" applyBorder="1" applyAlignment="1">
      <alignment vertical="top" wrapText="1"/>
    </xf>
    <xf numFmtId="0" fontId="32" fillId="0" borderId="8" xfId="7" applyFont="1" applyBorder="1" applyAlignment="1">
      <alignment horizontal="left" vertical="top" wrapText="1"/>
    </xf>
    <xf numFmtId="0" fontId="12" fillId="0" borderId="1" xfId="0" applyFont="1" applyBorder="1" applyAlignment="1">
      <alignment vertical="center" wrapText="1"/>
    </xf>
  </cellXfs>
  <cellStyles count="16">
    <cellStyle name="B Table text 9" xfId="11" xr:uid="{7E973832-C630-4143-B948-7E130C7C75C6}"/>
    <cellStyle name="Comma" xfId="1" builtinId="3"/>
    <cellStyle name="Comma 2" xfId="6" xr:uid="{18AE533D-C613-4C27-90E0-539FBBC5F7A2}"/>
    <cellStyle name="Comma 2 2" xfId="14" xr:uid="{4D2F713F-6F55-4887-8E3B-753754392472}"/>
    <cellStyle name="Comma 3" xfId="13" xr:uid="{A8C3ED3B-13F7-44DA-8380-196CD788DA52}"/>
    <cellStyle name="Comma 4" xfId="5" xr:uid="{DA32E770-4765-434C-A247-9B765B79FAE0}"/>
    <cellStyle name="footnote" xfId="12" xr:uid="{36F702F6-D689-415B-9E04-701F4057A91B}"/>
    <cellStyle name="Normal" xfId="0" builtinId="0"/>
    <cellStyle name="Normal 2" xfId="3" xr:uid="{4DAD799E-32FA-4CDA-9DBD-9C4698E2A925}"/>
    <cellStyle name="Normal 2 3" xfId="7" xr:uid="{94815DA1-B385-452D-A753-5117F4AEC416}"/>
    <cellStyle name="Normal 2 4" xfId="15" xr:uid="{A8D765D4-6FD7-475A-B3D6-DE970DD259BF}"/>
    <cellStyle name="Normal 3" xfId="9" xr:uid="{851CB1C6-B4AC-405B-8B77-ED511D798FDF}"/>
    <cellStyle name="Normal 4" xfId="4" xr:uid="{6AE608C4-E62A-4AEE-9987-D2082E951C13}"/>
    <cellStyle name="Percent" xfId="2" builtinId="5"/>
    <cellStyle name="Table Normal" xfId="8" xr:uid="{E339F386-5597-4B3B-B9CD-088E1C7F8454}"/>
    <cellStyle name="Table Text Black" xfId="10" xr:uid="{C5F38429-574A-4C05-BD28-9937E318E39D}"/>
  </cellStyles>
  <dxfs count="0"/>
  <tableStyles count="0" defaultTableStyle="TableStyleMedium2" defaultPivotStyle="PivotStyleLight16"/>
  <colors>
    <mruColors>
      <color rgb="FF3397CF"/>
      <color rgb="FF3362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7</xdr:col>
      <xdr:colOff>19050</xdr:colOff>
      <xdr:row>8</xdr:row>
      <xdr:rowOff>76200</xdr:rowOff>
    </xdr:from>
    <xdr:to>
      <xdr:col>7</xdr:col>
      <xdr:colOff>85725</xdr:colOff>
      <xdr:row>10</xdr:row>
      <xdr:rowOff>152400</xdr:rowOff>
    </xdr:to>
    <xdr:sp macro="" textlink="">
      <xdr:nvSpPr>
        <xdr:cNvPr id="2" name="Right Brace 1">
          <a:extLst>
            <a:ext uri="{FF2B5EF4-FFF2-40B4-BE49-F238E27FC236}">
              <a16:creationId xmlns:a16="http://schemas.microsoft.com/office/drawing/2014/main" id="{6E1293BD-BAD6-486D-A2F6-2D86EC00801A}"/>
            </a:ext>
          </a:extLst>
        </xdr:cNvPr>
        <xdr:cNvSpPr/>
      </xdr:nvSpPr>
      <xdr:spPr>
        <a:xfrm>
          <a:off x="4214813" y="1976438"/>
          <a:ext cx="66675"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7</xdr:col>
      <xdr:colOff>19050</xdr:colOff>
      <xdr:row>11</xdr:row>
      <xdr:rowOff>11296</xdr:rowOff>
    </xdr:from>
    <xdr:to>
      <xdr:col>7</xdr:col>
      <xdr:colOff>64769</xdr:colOff>
      <xdr:row>12</xdr:row>
      <xdr:rowOff>209550</xdr:rowOff>
    </xdr:to>
    <xdr:sp macro="" textlink="">
      <xdr:nvSpPr>
        <xdr:cNvPr id="3" name="Right Brace 2">
          <a:extLst>
            <a:ext uri="{FF2B5EF4-FFF2-40B4-BE49-F238E27FC236}">
              <a16:creationId xmlns:a16="http://schemas.microsoft.com/office/drawing/2014/main" id="{C9E1D51A-6188-4063-B30D-A1A837C4DEEF}"/>
            </a:ext>
          </a:extLst>
        </xdr:cNvPr>
        <xdr:cNvSpPr/>
      </xdr:nvSpPr>
      <xdr:spPr>
        <a:xfrm>
          <a:off x="4214813" y="2540184"/>
          <a:ext cx="45719" cy="41732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7</xdr:col>
      <xdr:colOff>38100</xdr:colOff>
      <xdr:row>5</xdr:row>
      <xdr:rowOff>92393</xdr:rowOff>
    </xdr:from>
    <xdr:to>
      <xdr:col>7</xdr:col>
      <xdr:colOff>104775</xdr:colOff>
      <xdr:row>7</xdr:row>
      <xdr:rowOff>155258</xdr:rowOff>
    </xdr:to>
    <xdr:sp macro="" textlink="">
      <xdr:nvSpPr>
        <xdr:cNvPr id="7" name="Right Brace 6">
          <a:extLst>
            <a:ext uri="{FF2B5EF4-FFF2-40B4-BE49-F238E27FC236}">
              <a16:creationId xmlns:a16="http://schemas.microsoft.com/office/drawing/2014/main" id="{84959963-0893-4350-85F1-0F5C77B1FD37}"/>
            </a:ext>
          </a:extLst>
        </xdr:cNvPr>
        <xdr:cNvSpPr/>
      </xdr:nvSpPr>
      <xdr:spPr>
        <a:xfrm>
          <a:off x="4233863" y="1363981"/>
          <a:ext cx="66675" cy="48196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ICG_COLORS_2021">
      <a:dk1>
        <a:srgbClr val="494949"/>
      </a:dk1>
      <a:lt1>
        <a:srgbClr val="FFFFFF"/>
      </a:lt1>
      <a:dk2>
        <a:srgbClr val="3A4BFB"/>
      </a:dk2>
      <a:lt2>
        <a:srgbClr val="B6B6B6"/>
      </a:lt2>
      <a:accent1>
        <a:srgbClr val="003B49"/>
      </a:accent1>
      <a:accent2>
        <a:srgbClr val="3A4BFB"/>
      </a:accent2>
      <a:accent3>
        <a:srgbClr val="007DC3"/>
      </a:accent3>
      <a:accent4>
        <a:srgbClr val="82E5C6"/>
      </a:accent4>
      <a:accent5>
        <a:srgbClr val="33626D"/>
      </a:accent5>
      <a:accent6>
        <a:srgbClr val="668992"/>
      </a:accent6>
      <a:hlink>
        <a:srgbClr val="494949"/>
      </a:hlink>
      <a:folHlink>
        <a:srgbClr val="49494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FBA89-C48F-410A-8E1D-6F3537A18BAC}">
  <sheetPr>
    <pageSetUpPr fitToPage="1"/>
  </sheetPr>
  <dimension ref="A1:N32"/>
  <sheetViews>
    <sheetView showGridLines="0" tabSelected="1" zoomScaleNormal="100" zoomScaleSheetLayoutView="100" workbookViewId="0">
      <selection activeCell="G6" sqref="G6"/>
    </sheetView>
  </sheetViews>
  <sheetFormatPr defaultRowHeight="14.25"/>
  <cols>
    <col min="1" max="1" width="1.86328125" customWidth="1"/>
    <col min="2" max="2" width="16.86328125" customWidth="1"/>
  </cols>
  <sheetData>
    <row r="1" spans="1:2">
      <c r="A1" t="s">
        <v>90</v>
      </c>
    </row>
    <row r="2" spans="1:2">
      <c r="B2" s="292" t="s">
        <v>0</v>
      </c>
    </row>
    <row r="6" spans="1:2" ht="61.15">
      <c r="B6" s="291" t="s">
        <v>1</v>
      </c>
    </row>
    <row r="13" spans="1:2" ht="18">
      <c r="B13" s="293" t="s">
        <v>2</v>
      </c>
    </row>
    <row r="17" spans="2:14">
      <c r="B17" s="356">
        <v>45440</v>
      </c>
      <c r="C17" s="356"/>
    </row>
    <row r="24" spans="2:14">
      <c r="B24" s="163"/>
      <c r="C24" s="163"/>
      <c r="D24" s="163"/>
      <c r="E24" s="163"/>
      <c r="F24" s="163"/>
      <c r="G24" s="163"/>
      <c r="H24" s="163"/>
      <c r="I24" s="163"/>
      <c r="J24" s="163"/>
      <c r="K24" s="163"/>
      <c r="L24" s="163"/>
      <c r="M24" s="163"/>
      <c r="N24" s="163"/>
    </row>
    <row r="25" spans="2:14">
      <c r="B25" s="164" t="s">
        <v>3</v>
      </c>
    </row>
    <row r="32" spans="2:14">
      <c r="B32" t="s">
        <v>90</v>
      </c>
    </row>
  </sheetData>
  <mergeCells count="1">
    <mergeCell ref="B17:C17"/>
  </mergeCells>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CCD00-22E6-413B-9CA4-E752DEBEC1D3}">
  <sheetPr>
    <pageSetUpPr fitToPage="1"/>
  </sheetPr>
  <dimension ref="A1:AE68"/>
  <sheetViews>
    <sheetView showGridLines="0" topLeftCell="J1" zoomScaleNormal="100" zoomScaleSheetLayoutView="100" workbookViewId="0">
      <selection activeCell="I26" sqref="B2:I26"/>
    </sheetView>
  </sheetViews>
  <sheetFormatPr defaultColWidth="8.73046875" defaultRowHeight="13.15"/>
  <cols>
    <col min="1" max="1" width="2.86328125" style="45" customWidth="1"/>
    <col min="2" max="2" width="35.59765625" style="45" customWidth="1"/>
    <col min="3" max="5" width="10.1328125" style="45" customWidth="1"/>
    <col min="6" max="6" width="11.3984375" style="45" customWidth="1"/>
    <col min="7" max="8" width="10.1328125" style="45" customWidth="1"/>
    <col min="9" max="9" width="11.86328125" style="45" customWidth="1"/>
    <col min="10" max="10" width="13.3984375" style="97" bestFit="1" customWidth="1"/>
    <col min="11" max="11" width="9" style="97" customWidth="1"/>
    <col min="12" max="14" width="8.73046875" style="45"/>
    <col min="15" max="15" width="36.86328125" style="45" customWidth="1"/>
    <col min="16" max="16" width="8.73046875" style="45" customWidth="1"/>
    <col min="17" max="18" width="9.73046875" style="45" customWidth="1"/>
    <col min="19" max="19" width="10.86328125" style="45" customWidth="1"/>
    <col min="20" max="21" width="9.73046875" style="45" customWidth="1"/>
    <col min="22" max="22" width="10.59765625" style="45" customWidth="1"/>
    <col min="23" max="27" width="9.73046875" style="45" customWidth="1"/>
    <col min="28" max="30" width="8.73046875" style="45"/>
    <col min="31" max="31" width="26" style="45" customWidth="1"/>
    <col min="32" max="43" width="9.73046875" style="45" customWidth="1"/>
    <col min="44" max="16384" width="8.73046875" style="45"/>
  </cols>
  <sheetData>
    <row r="1" spans="2:29" ht="14.25">
      <c r="B1" s="319" t="s">
        <v>213</v>
      </c>
      <c r="O1" s="98"/>
      <c r="P1" s="46"/>
      <c r="X1" s="46"/>
      <c r="Z1" s="97"/>
      <c r="AA1" s="97"/>
    </row>
    <row r="2" spans="2:29" ht="26.25" customHeight="1">
      <c r="B2" s="335"/>
      <c r="C2" s="369" t="s">
        <v>92</v>
      </c>
      <c r="D2" s="365"/>
      <c r="E2" s="365"/>
      <c r="F2" s="365" t="s">
        <v>214</v>
      </c>
      <c r="G2" s="379"/>
      <c r="H2" s="309"/>
      <c r="I2" s="341" t="s">
        <v>95</v>
      </c>
      <c r="J2" s="45"/>
      <c r="K2" s="45"/>
    </row>
    <row r="3" spans="2:29" ht="35.65">
      <c r="B3" s="336" t="s">
        <v>6</v>
      </c>
      <c r="C3" s="311" t="s">
        <v>99</v>
      </c>
      <c r="D3" s="311" t="s">
        <v>100</v>
      </c>
      <c r="E3" s="311" t="s">
        <v>101</v>
      </c>
      <c r="F3" s="310" t="s">
        <v>106</v>
      </c>
      <c r="G3" s="310" t="s">
        <v>107</v>
      </c>
      <c r="H3" s="311" t="s">
        <v>339</v>
      </c>
      <c r="I3" s="310" t="s">
        <v>108</v>
      </c>
      <c r="J3" s="45"/>
      <c r="K3" s="45"/>
    </row>
    <row r="4" spans="2:29" ht="13.5" customHeight="1">
      <c r="B4" s="66" t="s">
        <v>215</v>
      </c>
      <c r="C4" s="50"/>
      <c r="D4" s="50"/>
      <c r="E4" s="50"/>
      <c r="F4" s="50"/>
      <c r="G4" s="50"/>
      <c r="H4" s="50"/>
      <c r="I4" s="50"/>
      <c r="J4" s="45"/>
      <c r="K4" s="45"/>
    </row>
    <row r="5" spans="2:29" ht="13.5" customHeight="1">
      <c r="B5" s="51" t="s">
        <v>216</v>
      </c>
      <c r="C5" s="54">
        <v>38875</v>
      </c>
      <c r="D5" s="52" t="s">
        <v>15</v>
      </c>
      <c r="E5" s="52" t="s">
        <v>119</v>
      </c>
      <c r="F5" s="250">
        <v>140</v>
      </c>
      <c r="G5" s="250">
        <v>140</v>
      </c>
      <c r="H5" s="149">
        <v>0</v>
      </c>
      <c r="I5" s="52" t="s">
        <v>150</v>
      </c>
      <c r="J5" s="45"/>
      <c r="K5" s="91"/>
      <c r="L5" s="91"/>
      <c r="AC5" s="91"/>
    </row>
    <row r="6" spans="2:29">
      <c r="B6" s="51" t="s">
        <v>41</v>
      </c>
      <c r="C6" s="54">
        <v>42856</v>
      </c>
      <c r="D6" s="52" t="s">
        <v>15</v>
      </c>
      <c r="E6" s="52" t="s">
        <v>171</v>
      </c>
      <c r="F6" s="250">
        <v>586</v>
      </c>
      <c r="G6" s="250">
        <v>586</v>
      </c>
      <c r="H6" s="250">
        <v>1</v>
      </c>
      <c r="I6" s="52" t="s">
        <v>150</v>
      </c>
      <c r="J6" s="45"/>
      <c r="K6" s="91"/>
      <c r="L6" s="91"/>
      <c r="AC6" s="91"/>
    </row>
    <row r="7" spans="2:29">
      <c r="B7" s="51" t="s">
        <v>217</v>
      </c>
      <c r="C7" s="54">
        <v>42917</v>
      </c>
      <c r="D7" s="52" t="s">
        <v>15</v>
      </c>
      <c r="E7" s="52" t="s">
        <v>171</v>
      </c>
      <c r="F7" s="250">
        <v>924</v>
      </c>
      <c r="G7" s="250">
        <v>924</v>
      </c>
      <c r="H7" s="250">
        <v>1</v>
      </c>
      <c r="I7" s="52" t="s">
        <v>150</v>
      </c>
      <c r="J7" s="45"/>
      <c r="K7" s="91"/>
      <c r="L7" s="91"/>
      <c r="AC7" s="91"/>
    </row>
    <row r="8" spans="2:29">
      <c r="B8" s="51" t="s">
        <v>218</v>
      </c>
      <c r="C8" s="54">
        <v>44810</v>
      </c>
      <c r="D8" s="52" t="s">
        <v>15</v>
      </c>
      <c r="E8" s="52" t="s">
        <v>171</v>
      </c>
      <c r="F8" s="250">
        <v>324</v>
      </c>
      <c r="G8" s="250">
        <v>131</v>
      </c>
      <c r="H8" s="149">
        <v>0</v>
      </c>
      <c r="I8" s="52" t="s">
        <v>150</v>
      </c>
      <c r="J8" s="45"/>
      <c r="K8" s="91"/>
      <c r="L8" s="91"/>
      <c r="AC8" s="91"/>
    </row>
    <row r="9" spans="2:29">
      <c r="B9" s="51" t="s">
        <v>122</v>
      </c>
      <c r="C9" s="54"/>
      <c r="D9" s="52"/>
      <c r="E9" s="52"/>
      <c r="F9" s="250">
        <v>528</v>
      </c>
      <c r="G9" s="250">
        <v>528</v>
      </c>
      <c r="H9" s="149"/>
      <c r="I9" s="52"/>
      <c r="J9" s="45"/>
      <c r="K9" s="91"/>
      <c r="L9" s="91"/>
      <c r="AC9" s="91"/>
    </row>
    <row r="10" spans="2:29">
      <c r="B10" s="57" t="s">
        <v>215</v>
      </c>
      <c r="C10" s="60"/>
      <c r="D10" s="60"/>
      <c r="E10" s="60"/>
      <c r="F10" s="257">
        <f>SUM(F5:F9)</f>
        <v>2502</v>
      </c>
      <c r="G10" s="257">
        <f>SUM(G5:G9)</f>
        <v>2309</v>
      </c>
      <c r="H10" s="257">
        <f>SUM(H5:H9)</f>
        <v>2</v>
      </c>
      <c r="I10" s="60"/>
      <c r="J10" s="45"/>
      <c r="K10" s="91"/>
      <c r="L10" s="91"/>
      <c r="AC10" s="91"/>
    </row>
    <row r="11" spans="2:29">
      <c r="B11" s="66" t="s">
        <v>219</v>
      </c>
      <c r="C11" s="50"/>
      <c r="D11" s="50"/>
      <c r="E11" s="50"/>
      <c r="F11" s="258"/>
      <c r="G11" s="258"/>
      <c r="H11" s="50"/>
      <c r="I11" s="50"/>
      <c r="J11" s="45"/>
      <c r="K11" s="91"/>
      <c r="L11" s="91"/>
      <c r="AC11" s="91"/>
    </row>
    <row r="12" spans="2:29">
      <c r="B12" s="51" t="s">
        <v>88</v>
      </c>
      <c r="C12" s="54">
        <v>41913</v>
      </c>
      <c r="D12" s="52" t="s">
        <v>15</v>
      </c>
      <c r="E12" s="52" t="s">
        <v>171</v>
      </c>
      <c r="F12" s="250">
        <v>965</v>
      </c>
      <c r="G12" s="250">
        <v>965</v>
      </c>
      <c r="H12" s="250">
        <v>21</v>
      </c>
      <c r="I12" s="52" t="s">
        <v>150</v>
      </c>
      <c r="J12" s="45"/>
      <c r="K12" s="91"/>
      <c r="L12" s="91"/>
      <c r="AC12" s="91"/>
    </row>
    <row r="13" spans="2:29">
      <c r="B13" s="51" t="s">
        <v>220</v>
      </c>
      <c r="C13" s="54">
        <v>43922</v>
      </c>
      <c r="D13" s="52" t="s">
        <v>15</v>
      </c>
      <c r="E13" s="52" t="s">
        <v>221</v>
      </c>
      <c r="F13" s="250">
        <v>147</v>
      </c>
      <c r="G13" s="250">
        <v>58</v>
      </c>
      <c r="H13" s="68">
        <v>0</v>
      </c>
      <c r="I13" s="52" t="s">
        <v>156</v>
      </c>
      <c r="J13" s="45"/>
      <c r="K13" s="91"/>
      <c r="L13" s="91"/>
      <c r="AC13" s="91"/>
    </row>
    <row r="14" spans="2:29">
      <c r="B14" s="51" t="s">
        <v>222</v>
      </c>
      <c r="C14" s="54">
        <v>43770</v>
      </c>
      <c r="D14" s="52" t="s">
        <v>15</v>
      </c>
      <c r="E14" s="52" t="s">
        <v>119</v>
      </c>
      <c r="F14" s="250">
        <v>101</v>
      </c>
      <c r="G14" s="250">
        <v>1</v>
      </c>
      <c r="H14" s="68">
        <v>0</v>
      </c>
      <c r="I14" s="52" t="s">
        <v>156</v>
      </c>
      <c r="J14" s="45"/>
      <c r="K14" s="91"/>
      <c r="L14" s="91"/>
      <c r="AC14" s="91"/>
    </row>
    <row r="15" spans="2:29">
      <c r="B15" s="51" t="s">
        <v>122</v>
      </c>
      <c r="C15" s="54"/>
      <c r="D15" s="52"/>
      <c r="E15" s="52"/>
      <c r="F15" s="250">
        <v>238</v>
      </c>
      <c r="G15" s="250">
        <v>170</v>
      </c>
      <c r="H15" s="149"/>
      <c r="I15" s="52"/>
      <c r="J15" s="45"/>
      <c r="K15" s="91"/>
      <c r="L15" s="91"/>
      <c r="AC15" s="91"/>
    </row>
    <row r="16" spans="2:29">
      <c r="B16" s="57" t="s">
        <v>219</v>
      </c>
      <c r="C16" s="60"/>
      <c r="D16" s="60"/>
      <c r="E16" s="60"/>
      <c r="F16" s="257">
        <f>SUM(F12:F15)+2</f>
        <v>1453</v>
      </c>
      <c r="G16" s="257">
        <f>SUM(G12:G15)+1</f>
        <v>1195</v>
      </c>
      <c r="H16" s="257">
        <f>SUM(H12:H15)</f>
        <v>21</v>
      </c>
      <c r="I16" s="60"/>
      <c r="J16" s="45"/>
      <c r="K16" s="91"/>
      <c r="L16" s="91"/>
      <c r="AC16" s="91"/>
    </row>
    <row r="17" spans="1:31">
      <c r="B17" s="66" t="s">
        <v>223</v>
      </c>
      <c r="C17" s="50"/>
      <c r="D17" s="50"/>
      <c r="E17" s="50"/>
      <c r="F17" s="258"/>
      <c r="G17" s="258"/>
      <c r="H17" s="50"/>
      <c r="I17" s="50"/>
      <c r="J17" s="45"/>
      <c r="K17" s="91"/>
      <c r="L17" s="91"/>
      <c r="AC17" s="91"/>
    </row>
    <row r="18" spans="1:31">
      <c r="B18" s="51" t="s">
        <v>224</v>
      </c>
      <c r="C18" s="54">
        <v>43709</v>
      </c>
      <c r="D18" s="52" t="s">
        <v>15</v>
      </c>
      <c r="E18" s="52" t="s">
        <v>225</v>
      </c>
      <c r="F18" s="250">
        <v>51</v>
      </c>
      <c r="G18" s="250">
        <v>51</v>
      </c>
      <c r="H18" s="149">
        <v>0</v>
      </c>
      <c r="I18" s="52" t="s">
        <v>150</v>
      </c>
      <c r="J18" s="45"/>
      <c r="K18" s="91"/>
      <c r="L18" s="91"/>
      <c r="AC18" s="91"/>
    </row>
    <row r="19" spans="1:31" ht="13.5" customHeight="1">
      <c r="B19" s="57" t="s">
        <v>223</v>
      </c>
      <c r="C19" s="60"/>
      <c r="D19" s="60"/>
      <c r="E19" s="60"/>
      <c r="F19" s="257">
        <f>F18</f>
        <v>51</v>
      </c>
      <c r="G19" s="257">
        <f>G18</f>
        <v>51</v>
      </c>
      <c r="H19" s="229">
        <f>H18</f>
        <v>0</v>
      </c>
      <c r="I19" s="60"/>
      <c r="J19" s="45"/>
      <c r="K19" s="91"/>
      <c r="L19" s="91"/>
      <c r="AC19" s="91"/>
    </row>
    <row r="20" spans="1:31" ht="13.5" customHeight="1">
      <c r="B20" s="66" t="s">
        <v>226</v>
      </c>
      <c r="C20" s="50"/>
      <c r="D20" s="50"/>
      <c r="E20" s="50"/>
      <c r="F20" s="258"/>
      <c r="G20" s="258"/>
      <c r="H20" s="50"/>
      <c r="I20" s="50"/>
      <c r="J20" s="45"/>
      <c r="K20" s="91"/>
      <c r="L20" s="91"/>
      <c r="AC20" s="91"/>
    </row>
    <row r="21" spans="1:31" ht="13.5" customHeight="1">
      <c r="B21" s="51" t="s">
        <v>44</v>
      </c>
      <c r="C21" s="54">
        <v>41091</v>
      </c>
      <c r="D21" s="52" t="s">
        <v>15</v>
      </c>
      <c r="E21" s="52" t="s">
        <v>171</v>
      </c>
      <c r="F21" s="250">
        <v>578</v>
      </c>
      <c r="G21" s="250">
        <v>578</v>
      </c>
      <c r="H21" s="250">
        <v>1</v>
      </c>
      <c r="I21" s="52" t="s">
        <v>150</v>
      </c>
      <c r="J21" s="45"/>
      <c r="K21" s="91"/>
      <c r="L21" s="91"/>
      <c r="AC21" s="91"/>
    </row>
    <row r="22" spans="1:31" ht="13.5" customHeight="1">
      <c r="B22" s="51" t="s">
        <v>227</v>
      </c>
      <c r="C22" s="54">
        <v>43070</v>
      </c>
      <c r="D22" s="52" t="s">
        <v>15</v>
      </c>
      <c r="E22" s="52" t="s">
        <v>171</v>
      </c>
      <c r="F22" s="250">
        <v>411</v>
      </c>
      <c r="G22" s="250">
        <v>411</v>
      </c>
      <c r="H22" s="149">
        <v>0</v>
      </c>
      <c r="I22" s="52" t="s">
        <v>150</v>
      </c>
      <c r="J22" s="45"/>
      <c r="K22" s="91"/>
      <c r="L22" s="91"/>
    </row>
    <row r="23" spans="1:31" ht="13.5" customHeight="1">
      <c r="B23" s="51" t="s">
        <v>228</v>
      </c>
      <c r="C23" s="54">
        <v>45307</v>
      </c>
      <c r="D23" s="52" t="s">
        <v>15</v>
      </c>
      <c r="E23" s="52" t="s">
        <v>119</v>
      </c>
      <c r="F23" s="250">
        <v>413</v>
      </c>
      <c r="G23" s="250">
        <v>413</v>
      </c>
      <c r="H23" s="149">
        <v>0</v>
      </c>
      <c r="I23" s="52" t="s">
        <v>150</v>
      </c>
      <c r="J23" s="45"/>
      <c r="K23" s="91"/>
      <c r="L23" s="91"/>
    </row>
    <row r="24" spans="1:31" ht="13.5" customHeight="1">
      <c r="B24" s="51" t="s">
        <v>122</v>
      </c>
      <c r="C24" s="54"/>
      <c r="D24" s="52"/>
      <c r="E24" s="52"/>
      <c r="F24" s="149">
        <v>0</v>
      </c>
      <c r="G24" s="149">
        <v>0</v>
      </c>
      <c r="H24" s="149"/>
      <c r="I24" s="52"/>
      <c r="J24" s="45"/>
      <c r="K24" s="91"/>
      <c r="L24" s="91"/>
    </row>
    <row r="25" spans="1:31" ht="13.5" customHeight="1">
      <c r="A25" s="63"/>
      <c r="B25" s="100" t="s">
        <v>226</v>
      </c>
      <c r="C25" s="101"/>
      <c r="D25" s="101"/>
      <c r="E25" s="101"/>
      <c r="F25" s="257">
        <f>SUM(F20:F24)</f>
        <v>1402</v>
      </c>
      <c r="G25" s="257">
        <f>SUM(G21:G24)</f>
        <v>1402</v>
      </c>
      <c r="H25" s="257">
        <f>SUM(H21:H24)</f>
        <v>1</v>
      </c>
      <c r="I25" s="101"/>
      <c r="J25" s="45"/>
      <c r="K25" s="91"/>
      <c r="L25" s="91"/>
    </row>
    <row r="26" spans="1:31" ht="13.5" customHeight="1">
      <c r="B26" s="333" t="s">
        <v>46</v>
      </c>
      <c r="C26" s="334"/>
      <c r="D26" s="334"/>
      <c r="E26" s="334"/>
      <c r="F26" s="318">
        <f>F10+F16+F19+F25-2</f>
        <v>5406</v>
      </c>
      <c r="G26" s="318">
        <f>G10+G16+G19+G25</f>
        <v>4957</v>
      </c>
      <c r="H26" s="318">
        <f>H10+H16+H19+H25</f>
        <v>24</v>
      </c>
      <c r="I26" s="334"/>
      <c r="J26" s="45"/>
      <c r="K26" s="91"/>
      <c r="L26" s="91"/>
      <c r="AE26" s="91"/>
    </row>
    <row r="27" spans="1:31" ht="13.15" customHeight="1">
      <c r="B27" s="380" t="s">
        <v>229</v>
      </c>
      <c r="C27" s="380"/>
      <c r="D27" s="380"/>
      <c r="E27" s="380"/>
      <c r="F27" s="380"/>
      <c r="G27" s="380"/>
      <c r="H27" s="380"/>
      <c r="I27" s="380"/>
      <c r="AE27" s="91"/>
    </row>
    <row r="28" spans="1:31">
      <c r="B28" s="102"/>
    </row>
    <row r="33" spans="10:15" ht="13.5" customHeight="1"/>
    <row r="34" spans="10:15" ht="13.5" customHeight="1">
      <c r="O34" s="102"/>
    </row>
    <row r="35" spans="10:15" ht="13.5" customHeight="1"/>
    <row r="36" spans="10:15" ht="13.5" customHeight="1"/>
    <row r="37" spans="10:15" ht="13.5" customHeight="1"/>
    <row r="38" spans="10:15" ht="13.5" customHeight="1">
      <c r="J38" s="45"/>
      <c r="K38" s="45"/>
    </row>
    <row r="39" spans="10:15" ht="13.5" customHeight="1">
      <c r="J39" s="45"/>
      <c r="K39" s="45"/>
    </row>
    <row r="40" spans="10:15" ht="13.5" customHeight="1">
      <c r="J40" s="45"/>
      <c r="K40" s="45"/>
    </row>
    <row r="41" spans="10:15" ht="13.5" customHeight="1"/>
    <row r="42" spans="10:15" ht="13.5" customHeight="1"/>
    <row r="43" spans="10:15" ht="13.5" customHeight="1"/>
    <row r="44" spans="10:15" ht="13.5" customHeight="1">
      <c r="L44" s="103"/>
    </row>
    <row r="45" spans="10:15" ht="13.5" customHeight="1"/>
    <row r="46" spans="10:15" ht="13.5" customHeight="1"/>
    <row r="47" spans="10:15" ht="13.5" customHeight="1"/>
    <row r="48" spans="10:15" ht="13.5" customHeight="1"/>
    <row r="49" ht="13.5" customHeight="1"/>
    <row r="50" ht="26.25" customHeight="1"/>
    <row r="51" ht="26.2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hidden="1" customHeight="1"/>
    <row r="68" ht="13.5" customHeight="1"/>
  </sheetData>
  <mergeCells count="3">
    <mergeCell ref="B27:I27"/>
    <mergeCell ref="F2:G2"/>
    <mergeCell ref="C2:E2"/>
  </mergeCells>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BE199-C6FD-470B-ADFD-D89B5301D679}">
  <sheetPr>
    <pageSetUpPr fitToPage="1"/>
  </sheetPr>
  <dimension ref="B1:J51"/>
  <sheetViews>
    <sheetView showGridLines="0" zoomScale="70" zoomScaleNormal="70" workbookViewId="0">
      <selection activeCell="I42" sqref="B2:I42"/>
    </sheetView>
  </sheetViews>
  <sheetFormatPr defaultColWidth="8.73046875" defaultRowHeight="14.25"/>
  <cols>
    <col min="1" max="1" width="2.86328125" style="104" customWidth="1"/>
    <col min="2" max="2" width="35.59765625" style="104" customWidth="1"/>
    <col min="3" max="4" width="10.1328125" style="104" customWidth="1"/>
    <col min="5" max="5" width="8.265625" style="104" bestFit="1" customWidth="1"/>
    <col min="6" max="6" width="10.1328125" style="104" customWidth="1"/>
    <col min="7" max="7" width="11.86328125" style="104" customWidth="1"/>
    <col min="8" max="8" width="10.1328125" style="104" customWidth="1"/>
    <col min="9" max="9" width="11.3984375" style="104" customWidth="1"/>
    <col min="10" max="16384" width="8.73046875" style="104"/>
  </cols>
  <sheetData>
    <row r="1" spans="2:9">
      <c r="B1" s="319" t="s">
        <v>230</v>
      </c>
      <c r="I1" s="46"/>
    </row>
    <row r="2" spans="2:9" ht="22.5" customHeight="1">
      <c r="B2" s="311"/>
      <c r="C2" s="383" t="s">
        <v>92</v>
      </c>
      <c r="D2" s="381"/>
      <c r="E2" s="381"/>
      <c r="F2" s="381" t="s">
        <v>214</v>
      </c>
      <c r="G2" s="382"/>
      <c r="H2" s="309"/>
      <c r="I2" s="346" t="s">
        <v>95</v>
      </c>
    </row>
    <row r="3" spans="2:9" ht="35.65">
      <c r="B3" s="309" t="s">
        <v>6</v>
      </c>
      <c r="C3" s="311" t="s">
        <v>99</v>
      </c>
      <c r="D3" s="311" t="s">
        <v>100</v>
      </c>
      <c r="E3" s="311" t="s">
        <v>101</v>
      </c>
      <c r="F3" s="310" t="s">
        <v>106</v>
      </c>
      <c r="G3" s="310" t="s">
        <v>107</v>
      </c>
      <c r="H3" s="311" t="s">
        <v>339</v>
      </c>
      <c r="I3" s="310" t="s">
        <v>108</v>
      </c>
    </row>
    <row r="4" spans="2:9">
      <c r="B4" s="66" t="s">
        <v>39</v>
      </c>
      <c r="C4" s="50"/>
      <c r="D4" s="50"/>
      <c r="E4" s="50"/>
      <c r="F4" s="99"/>
      <c r="G4" s="50"/>
      <c r="H4" s="50"/>
      <c r="I4" s="174"/>
    </row>
    <row r="5" spans="2:9">
      <c r="B5" s="51" t="s">
        <v>231</v>
      </c>
      <c r="C5" s="54">
        <v>41702</v>
      </c>
      <c r="D5" s="54">
        <v>46315</v>
      </c>
      <c r="E5" s="52" t="s">
        <v>119</v>
      </c>
      <c r="F5" s="250">
        <v>309</v>
      </c>
      <c r="G5" s="250">
        <v>342</v>
      </c>
      <c r="H5" s="250">
        <v>9</v>
      </c>
      <c r="I5" s="174" t="s">
        <v>156</v>
      </c>
    </row>
    <row r="6" spans="2:9">
      <c r="B6" s="51" t="s">
        <v>232</v>
      </c>
      <c r="C6" s="54">
        <v>41878</v>
      </c>
      <c r="D6" s="54">
        <v>44942</v>
      </c>
      <c r="E6" s="52" t="s">
        <v>116</v>
      </c>
      <c r="F6" s="250">
        <v>270</v>
      </c>
      <c r="G6" s="250">
        <v>294</v>
      </c>
      <c r="H6" s="250">
        <v>3</v>
      </c>
      <c r="I6" s="174" t="s">
        <v>156</v>
      </c>
    </row>
    <row r="7" spans="2:9">
      <c r="B7" s="51" t="s">
        <v>233</v>
      </c>
      <c r="C7" s="54">
        <v>41996</v>
      </c>
      <c r="D7" s="54">
        <v>45041</v>
      </c>
      <c r="E7" s="52" t="s">
        <v>116</v>
      </c>
      <c r="F7" s="250">
        <v>286</v>
      </c>
      <c r="G7" s="250">
        <v>306</v>
      </c>
      <c r="H7" s="250">
        <v>5</v>
      </c>
      <c r="I7" s="174" t="s">
        <v>156</v>
      </c>
    </row>
    <row r="8" spans="2:9">
      <c r="B8" s="51" t="s">
        <v>234</v>
      </c>
      <c r="C8" s="54">
        <v>42325</v>
      </c>
      <c r="D8" s="54">
        <v>45669</v>
      </c>
      <c r="E8" s="52" t="s">
        <v>119</v>
      </c>
      <c r="F8" s="250">
        <v>359</v>
      </c>
      <c r="G8" s="250">
        <v>391</v>
      </c>
      <c r="H8" s="250">
        <v>10</v>
      </c>
      <c r="I8" s="174" t="s">
        <v>156</v>
      </c>
    </row>
    <row r="9" spans="2:9">
      <c r="B9" s="51" t="s">
        <v>235</v>
      </c>
      <c r="C9" s="54">
        <v>42612</v>
      </c>
      <c r="D9" s="54">
        <v>45776</v>
      </c>
      <c r="E9" s="52" t="s">
        <v>119</v>
      </c>
      <c r="F9" s="250">
        <v>365</v>
      </c>
      <c r="G9" s="250">
        <v>392</v>
      </c>
      <c r="H9" s="250">
        <v>7</v>
      </c>
      <c r="I9" s="174" t="s">
        <v>156</v>
      </c>
    </row>
    <row r="10" spans="2:9">
      <c r="B10" s="51" t="s">
        <v>236</v>
      </c>
      <c r="C10" s="54">
        <v>42823</v>
      </c>
      <c r="D10" s="54">
        <v>46231</v>
      </c>
      <c r="E10" s="52" t="s">
        <v>119</v>
      </c>
      <c r="F10" s="250">
        <v>370</v>
      </c>
      <c r="G10" s="250">
        <v>392</v>
      </c>
      <c r="H10" s="250">
        <v>10</v>
      </c>
      <c r="I10" s="174" t="s">
        <v>156</v>
      </c>
    </row>
    <row r="11" spans="2:9">
      <c r="B11" s="51" t="s">
        <v>237</v>
      </c>
      <c r="C11" s="54">
        <v>43174</v>
      </c>
      <c r="D11" s="54">
        <v>45037</v>
      </c>
      <c r="E11" s="52" t="s">
        <v>116</v>
      </c>
      <c r="F11" s="250">
        <v>309</v>
      </c>
      <c r="G11" s="250">
        <v>326</v>
      </c>
      <c r="H11" s="250">
        <v>16</v>
      </c>
      <c r="I11" s="174" t="s">
        <v>156</v>
      </c>
    </row>
    <row r="12" spans="2:9">
      <c r="B12" s="51" t="s">
        <v>238</v>
      </c>
      <c r="C12" s="54">
        <v>43306</v>
      </c>
      <c r="D12" s="54">
        <v>45131</v>
      </c>
      <c r="E12" s="52" t="s">
        <v>116</v>
      </c>
      <c r="F12" s="250">
        <v>356</v>
      </c>
      <c r="G12" s="250">
        <v>358</v>
      </c>
      <c r="H12" s="250">
        <v>1</v>
      </c>
      <c r="I12" s="174" t="s">
        <v>156</v>
      </c>
    </row>
    <row r="13" spans="2:9">
      <c r="B13" s="51" t="s">
        <v>239</v>
      </c>
      <c r="C13" s="54">
        <v>43437</v>
      </c>
      <c r="D13" s="54">
        <v>45315</v>
      </c>
      <c r="E13" s="52" t="s">
        <v>116</v>
      </c>
      <c r="F13" s="250">
        <v>395</v>
      </c>
      <c r="G13" s="250">
        <v>395</v>
      </c>
      <c r="H13" s="150">
        <v>0</v>
      </c>
      <c r="I13" s="174" t="s">
        <v>156</v>
      </c>
    </row>
    <row r="14" spans="2:9">
      <c r="B14" s="51" t="s">
        <v>240</v>
      </c>
      <c r="C14" s="54">
        <v>44137</v>
      </c>
      <c r="D14" s="54">
        <v>46407</v>
      </c>
      <c r="E14" s="52" t="s">
        <v>119</v>
      </c>
      <c r="F14" s="250">
        <v>377</v>
      </c>
      <c r="G14" s="250">
        <v>397</v>
      </c>
      <c r="H14" s="250">
        <v>11</v>
      </c>
      <c r="I14" s="174" t="s">
        <v>156</v>
      </c>
    </row>
    <row r="15" spans="2:9">
      <c r="B15" s="51" t="s">
        <v>241</v>
      </c>
      <c r="C15" s="54">
        <v>44266</v>
      </c>
      <c r="D15" s="54">
        <v>46129</v>
      </c>
      <c r="E15" s="52" t="s">
        <v>119</v>
      </c>
      <c r="F15" s="250">
        <v>396</v>
      </c>
      <c r="G15" s="250">
        <v>396</v>
      </c>
      <c r="H15" s="150">
        <v>0</v>
      </c>
      <c r="I15" s="174" t="s">
        <v>156</v>
      </c>
    </row>
    <row r="16" spans="2:9">
      <c r="B16" s="51" t="s">
        <v>242</v>
      </c>
      <c r="C16" s="54">
        <v>44285</v>
      </c>
      <c r="D16" s="54">
        <v>46135</v>
      </c>
      <c r="E16" s="52" t="s">
        <v>119</v>
      </c>
      <c r="F16" s="250">
        <v>548</v>
      </c>
      <c r="G16" s="250">
        <v>548</v>
      </c>
      <c r="H16" s="150">
        <v>0</v>
      </c>
      <c r="I16" s="174" t="s">
        <v>156</v>
      </c>
    </row>
    <row r="17" spans="2:9">
      <c r="B17" s="51" t="s">
        <v>243</v>
      </c>
      <c r="C17" s="107">
        <v>44496</v>
      </c>
      <c r="D17" s="107">
        <v>46315</v>
      </c>
      <c r="E17" s="106" t="s">
        <v>119</v>
      </c>
      <c r="F17" s="250">
        <v>395</v>
      </c>
      <c r="G17" s="250">
        <v>399</v>
      </c>
      <c r="H17" s="250">
        <v>3</v>
      </c>
      <c r="I17" s="174" t="s">
        <v>156</v>
      </c>
    </row>
    <row r="18" spans="2:9">
      <c r="B18" s="51" t="s">
        <v>244</v>
      </c>
      <c r="C18" s="107">
        <v>44503</v>
      </c>
      <c r="D18" s="107">
        <v>46321</v>
      </c>
      <c r="E18" s="106" t="s">
        <v>119</v>
      </c>
      <c r="F18" s="250">
        <v>391</v>
      </c>
      <c r="G18" s="250">
        <v>391</v>
      </c>
      <c r="H18" s="150">
        <v>0</v>
      </c>
      <c r="I18" s="174" t="s">
        <v>156</v>
      </c>
    </row>
    <row r="19" spans="2:9">
      <c r="B19" s="51" t="s">
        <v>245</v>
      </c>
      <c r="C19" s="107">
        <v>44713</v>
      </c>
      <c r="D19" s="107">
        <v>45858</v>
      </c>
      <c r="E19" s="106" t="s">
        <v>119</v>
      </c>
      <c r="F19" s="250">
        <v>336</v>
      </c>
      <c r="G19" s="250">
        <v>336</v>
      </c>
      <c r="H19" s="150">
        <v>0</v>
      </c>
      <c r="I19" s="174" t="s">
        <v>156</v>
      </c>
    </row>
    <row r="20" spans="2:9">
      <c r="B20" s="51" t="s">
        <v>246</v>
      </c>
      <c r="C20" s="107">
        <v>45175</v>
      </c>
      <c r="D20" s="107">
        <v>46952</v>
      </c>
      <c r="E20" s="106" t="s">
        <v>119</v>
      </c>
      <c r="F20" s="250">
        <v>350</v>
      </c>
      <c r="G20" s="250">
        <v>350</v>
      </c>
      <c r="H20" s="150">
        <v>0</v>
      </c>
      <c r="I20" s="174" t="s">
        <v>156</v>
      </c>
    </row>
    <row r="21" spans="2:9">
      <c r="B21" s="329" t="s">
        <v>248</v>
      </c>
      <c r="C21" s="330"/>
      <c r="D21" s="330"/>
      <c r="E21" s="330"/>
      <c r="F21" s="317">
        <f>SUM(F5:F20)</f>
        <v>5812</v>
      </c>
      <c r="G21" s="317">
        <f>SUM(G5:G20)</f>
        <v>6013</v>
      </c>
      <c r="H21" s="317">
        <f>SUM(H5:H20)</f>
        <v>75</v>
      </c>
      <c r="I21" s="330"/>
    </row>
    <row r="22" spans="2:9">
      <c r="B22" s="66" t="s">
        <v>40</v>
      </c>
      <c r="C22" s="50"/>
      <c r="D22" s="50"/>
      <c r="E22" s="50"/>
      <c r="F22" s="105"/>
      <c r="G22" s="105"/>
      <c r="H22" s="105"/>
      <c r="I22" s="174"/>
    </row>
    <row r="23" spans="2:9">
      <c r="B23" s="51" t="s">
        <v>249</v>
      </c>
      <c r="C23" s="54">
        <v>41456</v>
      </c>
      <c r="D23" s="54">
        <v>46342</v>
      </c>
      <c r="E23" s="52" t="s">
        <v>119</v>
      </c>
      <c r="F23" s="250">
        <v>384</v>
      </c>
      <c r="G23" s="250">
        <v>438</v>
      </c>
      <c r="H23" s="250">
        <v>25</v>
      </c>
      <c r="I23" s="174" t="s">
        <v>156</v>
      </c>
    </row>
    <row r="24" spans="2:9">
      <c r="B24" s="51" t="s">
        <v>250</v>
      </c>
      <c r="C24" s="54">
        <v>41609</v>
      </c>
      <c r="D24" s="54">
        <v>44566</v>
      </c>
      <c r="E24" s="52" t="s">
        <v>116</v>
      </c>
      <c r="F24" s="250">
        <v>542</v>
      </c>
      <c r="G24" s="250">
        <v>575</v>
      </c>
      <c r="H24" s="250">
        <v>12</v>
      </c>
      <c r="I24" s="174" t="s">
        <v>156</v>
      </c>
    </row>
    <row r="25" spans="2:9">
      <c r="B25" s="51" t="s">
        <v>251</v>
      </c>
      <c r="C25" s="54">
        <v>41699</v>
      </c>
      <c r="D25" s="54">
        <v>44494</v>
      </c>
      <c r="E25" s="52" t="s">
        <v>116</v>
      </c>
      <c r="F25" s="250">
        <v>475</v>
      </c>
      <c r="G25" s="250">
        <v>517</v>
      </c>
      <c r="H25" s="250">
        <v>40</v>
      </c>
      <c r="I25" s="174" t="s">
        <v>156</v>
      </c>
    </row>
    <row r="26" spans="2:9">
      <c r="B26" s="51" t="s">
        <v>252</v>
      </c>
      <c r="C26" s="54">
        <v>41883</v>
      </c>
      <c r="D26" s="54">
        <v>44418</v>
      </c>
      <c r="E26" s="52" t="s">
        <v>116</v>
      </c>
      <c r="F26" s="250">
        <v>379</v>
      </c>
      <c r="G26" s="250">
        <v>382</v>
      </c>
      <c r="H26" s="250">
        <v>1</v>
      </c>
      <c r="I26" s="174" t="s">
        <v>156</v>
      </c>
    </row>
    <row r="27" spans="2:9">
      <c r="B27" s="51" t="s">
        <v>253</v>
      </c>
      <c r="C27" s="54">
        <v>42522</v>
      </c>
      <c r="D27" s="54">
        <v>45797</v>
      </c>
      <c r="E27" s="52" t="s">
        <v>119</v>
      </c>
      <c r="F27" s="250">
        <v>410</v>
      </c>
      <c r="G27" s="250">
        <v>436</v>
      </c>
      <c r="H27" s="250">
        <v>16</v>
      </c>
      <c r="I27" s="174" t="s">
        <v>156</v>
      </c>
    </row>
    <row r="28" spans="2:9">
      <c r="B28" s="51" t="s">
        <v>254</v>
      </c>
      <c r="C28" s="54">
        <v>42795</v>
      </c>
      <c r="D28" s="54">
        <v>46012</v>
      </c>
      <c r="E28" s="52" t="s">
        <v>119</v>
      </c>
      <c r="F28" s="250">
        <v>416</v>
      </c>
      <c r="G28" s="250">
        <v>438</v>
      </c>
      <c r="H28" s="250">
        <v>21</v>
      </c>
      <c r="I28" s="174" t="s">
        <v>156</v>
      </c>
    </row>
    <row r="29" spans="2:9">
      <c r="B29" s="51" t="s">
        <v>255</v>
      </c>
      <c r="C29" s="54">
        <v>43070</v>
      </c>
      <c r="D29" s="54">
        <v>44566</v>
      </c>
      <c r="E29" s="52" t="s">
        <v>116</v>
      </c>
      <c r="F29" s="250">
        <v>400</v>
      </c>
      <c r="G29" s="250">
        <v>423</v>
      </c>
      <c r="H29" s="250">
        <v>13</v>
      </c>
      <c r="I29" s="174" t="s">
        <v>156</v>
      </c>
    </row>
    <row r="30" spans="2:9">
      <c r="B30" s="51" t="s">
        <v>256</v>
      </c>
      <c r="C30" s="54">
        <v>43221</v>
      </c>
      <c r="D30" s="54">
        <v>46315</v>
      </c>
      <c r="E30" s="52" t="s">
        <v>119</v>
      </c>
      <c r="F30" s="250">
        <v>416</v>
      </c>
      <c r="G30" s="250">
        <v>438</v>
      </c>
      <c r="H30" s="250">
        <v>21</v>
      </c>
      <c r="I30" s="174" t="s">
        <v>156</v>
      </c>
    </row>
    <row r="31" spans="2:9">
      <c r="B31" s="51" t="s">
        <v>257</v>
      </c>
      <c r="C31" s="54">
        <v>43525</v>
      </c>
      <c r="D31" s="54">
        <v>45769</v>
      </c>
      <c r="E31" s="52" t="s">
        <v>119</v>
      </c>
      <c r="F31" s="250">
        <v>416</v>
      </c>
      <c r="G31" s="250">
        <v>438</v>
      </c>
      <c r="H31" s="250">
        <v>21</v>
      </c>
      <c r="I31" s="174" t="s">
        <v>156</v>
      </c>
    </row>
    <row r="32" spans="2:9">
      <c r="B32" s="51" t="s">
        <v>258</v>
      </c>
      <c r="C32" s="54">
        <v>43647</v>
      </c>
      <c r="D32" s="54">
        <v>45308</v>
      </c>
      <c r="E32" s="52" t="s">
        <v>116</v>
      </c>
      <c r="F32" s="250">
        <v>413</v>
      </c>
      <c r="G32" s="250">
        <v>439</v>
      </c>
      <c r="H32" s="250">
        <v>20</v>
      </c>
      <c r="I32" s="174" t="s">
        <v>156</v>
      </c>
    </row>
    <row r="33" spans="2:10">
      <c r="B33" s="51" t="s">
        <v>259</v>
      </c>
      <c r="C33" s="54">
        <v>43922</v>
      </c>
      <c r="D33" s="54">
        <v>45580</v>
      </c>
      <c r="E33" s="52" t="s">
        <v>119</v>
      </c>
      <c r="F33" s="250">
        <v>410</v>
      </c>
      <c r="G33" s="250">
        <v>441</v>
      </c>
      <c r="H33" s="250">
        <v>22</v>
      </c>
      <c r="I33" s="174" t="s">
        <v>156</v>
      </c>
    </row>
    <row r="34" spans="2:10">
      <c r="B34" s="51" t="s">
        <v>260</v>
      </c>
      <c r="C34" s="54">
        <v>44449</v>
      </c>
      <c r="D34" s="54">
        <v>46090</v>
      </c>
      <c r="E34" s="52" t="s">
        <v>119</v>
      </c>
      <c r="F34" s="250">
        <v>415</v>
      </c>
      <c r="G34" s="250">
        <v>438</v>
      </c>
      <c r="H34" s="250">
        <v>20</v>
      </c>
      <c r="I34" s="174" t="s">
        <v>156</v>
      </c>
    </row>
    <row r="35" spans="2:10">
      <c r="B35" s="51" t="s">
        <v>261</v>
      </c>
      <c r="C35" s="54">
        <v>44708</v>
      </c>
      <c r="D35" s="54">
        <v>45792</v>
      </c>
      <c r="E35" s="52" t="s">
        <v>119</v>
      </c>
      <c r="F35" s="250">
        <v>439</v>
      </c>
      <c r="G35" s="250">
        <v>440</v>
      </c>
      <c r="H35" s="68">
        <v>0</v>
      </c>
      <c r="I35" s="174" t="s">
        <v>156</v>
      </c>
    </row>
    <row r="36" spans="2:10">
      <c r="B36" s="51" t="s">
        <v>262</v>
      </c>
      <c r="C36" s="54">
        <v>45012</v>
      </c>
      <c r="D36" s="54">
        <v>46679</v>
      </c>
      <c r="E36" s="52" t="s">
        <v>119</v>
      </c>
      <c r="F36" s="250">
        <v>406</v>
      </c>
      <c r="G36" s="250">
        <v>437</v>
      </c>
      <c r="H36" s="250">
        <v>28</v>
      </c>
      <c r="I36" s="174" t="s">
        <v>156</v>
      </c>
    </row>
    <row r="37" spans="2:10">
      <c r="B37" s="51" t="s">
        <v>263</v>
      </c>
      <c r="C37" s="54">
        <v>45317</v>
      </c>
      <c r="D37" s="54">
        <v>46778</v>
      </c>
      <c r="E37" s="52" t="s">
        <v>119</v>
      </c>
      <c r="F37" s="250">
        <v>404</v>
      </c>
      <c r="G37" s="250">
        <v>433</v>
      </c>
      <c r="H37" s="250">
        <v>22</v>
      </c>
      <c r="I37" s="174" t="s">
        <v>156</v>
      </c>
    </row>
    <row r="38" spans="2:10">
      <c r="B38" s="51" t="s">
        <v>247</v>
      </c>
      <c r="C38" s="107"/>
      <c r="D38" s="107"/>
      <c r="E38" s="106"/>
      <c r="F38" s="277" t="s">
        <v>121</v>
      </c>
      <c r="G38" s="150">
        <v>0</v>
      </c>
      <c r="H38" s="250">
        <v>15</v>
      </c>
      <c r="I38" s="174"/>
    </row>
    <row r="39" spans="2:10">
      <c r="B39" s="100" t="s">
        <v>40</v>
      </c>
      <c r="C39" s="101"/>
      <c r="D39" s="101"/>
      <c r="E39" s="101"/>
      <c r="F39" s="257">
        <f>SUM(F23:F38)</f>
        <v>6325</v>
      </c>
      <c r="G39" s="257">
        <f>SUM(G23:G38)</f>
        <v>6713</v>
      </c>
      <c r="H39" s="257">
        <f>SUM(H23:H38)</f>
        <v>297</v>
      </c>
      <c r="I39" s="175"/>
    </row>
    <row r="40" spans="2:10">
      <c r="B40" s="108" t="s">
        <v>264</v>
      </c>
      <c r="C40" s="109"/>
      <c r="D40" s="109"/>
      <c r="E40" s="109"/>
      <c r="F40" s="257">
        <f>F39+F21</f>
        <v>12137</v>
      </c>
      <c r="G40" s="257">
        <f>G39+G21</f>
        <v>12726</v>
      </c>
      <c r="H40" s="257">
        <f>H39+H21</f>
        <v>372</v>
      </c>
      <c r="I40" s="175"/>
    </row>
    <row r="41" spans="2:10" hidden="1">
      <c r="B41" s="51" t="s">
        <v>265</v>
      </c>
      <c r="C41" s="111"/>
      <c r="D41" s="111"/>
      <c r="E41" s="110"/>
      <c r="F41" s="113" t="s">
        <v>121</v>
      </c>
      <c r="G41" s="114" t="s">
        <v>121</v>
      </c>
      <c r="H41" s="112"/>
      <c r="I41" s="111"/>
    </row>
    <row r="42" spans="2:10">
      <c r="B42" s="331" t="s">
        <v>47</v>
      </c>
      <c r="C42" s="332"/>
      <c r="D42" s="332"/>
      <c r="E42" s="331"/>
      <c r="F42" s="318">
        <f>F40+'Credit - Liquid'!F26+1</f>
        <v>17544</v>
      </c>
      <c r="G42" s="318">
        <f>G40+'Credit - Liquid'!G26-2</f>
        <v>17681</v>
      </c>
      <c r="H42" s="318">
        <f>H40+'Credit - Liquid'!H26</f>
        <v>396</v>
      </c>
      <c r="I42" s="332"/>
    </row>
    <row r="43" spans="2:10" ht="26.25" customHeight="1">
      <c r="B43" s="384" t="s">
        <v>266</v>
      </c>
      <c r="C43" s="384"/>
      <c r="D43" s="384"/>
      <c r="E43" s="384"/>
      <c r="F43" s="384"/>
      <c r="G43" s="384"/>
      <c r="H43" s="384"/>
      <c r="I43" s="384"/>
      <c r="J43" s="384"/>
    </row>
    <row r="44" spans="2:10">
      <c r="F44" s="288"/>
    </row>
    <row r="45" spans="2:10">
      <c r="F45" s="151"/>
      <c r="G45" s="151"/>
    </row>
    <row r="47" spans="2:10">
      <c r="H47" s="115"/>
    </row>
    <row r="49" spans="4:8">
      <c r="H49" s="115"/>
    </row>
    <row r="51" spans="4:8">
      <c r="D51" s="115"/>
    </row>
  </sheetData>
  <mergeCells count="3">
    <mergeCell ref="F2:G2"/>
    <mergeCell ref="C2:E2"/>
    <mergeCell ref="B43:J43"/>
  </mergeCells>
  <printOptions horizontalCentered="1" verticalCentered="1"/>
  <pageMargins left="0.23622047244094491" right="0.23622047244094491" top="0.74803149606299213" bottom="0.74803149606299213" header="0.31496062992125984" footer="0.31496062992125984"/>
  <pageSetup paperSize="9" scale="7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53EE3-75D7-43D7-BFC4-48B0FCAF0CF7}">
  <sheetPr>
    <pageSetUpPr fitToPage="1"/>
  </sheetPr>
  <dimension ref="B1:AF52"/>
  <sheetViews>
    <sheetView showGridLines="0" zoomScale="70" zoomScaleNormal="70" zoomScaleSheetLayoutView="80" workbookViewId="0">
      <selection activeCell="Y46" sqref="B5:Y46"/>
    </sheetView>
  </sheetViews>
  <sheetFormatPr defaultColWidth="9.1328125" defaultRowHeight="13.15" outlineLevelRow="1"/>
  <cols>
    <col min="1" max="1" width="9.1328125" style="2"/>
    <col min="2" max="2" width="30.265625" style="2" bestFit="1" customWidth="1"/>
    <col min="3" max="3" width="19.73046875" style="182" bestFit="1" customWidth="1"/>
    <col min="4" max="8" width="9.86328125" style="2" bestFit="1" customWidth="1"/>
    <col min="9" max="9" width="9.1328125" style="2"/>
    <col min="10" max="11" width="2" style="2" customWidth="1"/>
    <col min="12" max="17" width="9.86328125" style="2" bestFit="1" customWidth="1"/>
    <col min="18" max="19" width="2" style="2" customWidth="1"/>
    <col min="20" max="16384" width="9.1328125" style="2"/>
  </cols>
  <sheetData>
    <row r="1" spans="2:29" ht="14.25">
      <c r="B1" s="302" t="s">
        <v>350</v>
      </c>
    </row>
    <row r="5" spans="2:29" ht="15" customHeight="1">
      <c r="D5" s="385" t="s">
        <v>267</v>
      </c>
      <c r="E5" s="385"/>
      <c r="F5" s="385"/>
      <c r="G5" s="385"/>
      <c r="H5" s="385"/>
      <c r="I5" s="385"/>
      <c r="L5" s="386" t="s">
        <v>268</v>
      </c>
      <c r="M5" s="386"/>
      <c r="N5" s="386"/>
      <c r="O5" s="386"/>
      <c r="P5" s="386"/>
      <c r="Q5" s="386"/>
      <c r="T5" s="387" t="s">
        <v>269</v>
      </c>
      <c r="U5" s="387"/>
      <c r="V5" s="387"/>
      <c r="W5" s="387"/>
      <c r="X5" s="387"/>
      <c r="Y5" s="387"/>
    </row>
    <row r="6" spans="2:29" s="183" customFormat="1" ht="15.4">
      <c r="C6" s="184" t="s">
        <v>270</v>
      </c>
      <c r="D6" s="185">
        <v>44469</v>
      </c>
      <c r="E6" s="185">
        <v>44651</v>
      </c>
      <c r="F6" s="185">
        <v>44834</v>
      </c>
      <c r="G6" s="185">
        <v>45016</v>
      </c>
      <c r="H6" s="185">
        <v>45199</v>
      </c>
      <c r="I6" s="185">
        <v>45382</v>
      </c>
      <c r="L6" s="185">
        <v>44469</v>
      </c>
      <c r="M6" s="185">
        <v>44651</v>
      </c>
      <c r="N6" s="185">
        <v>44834</v>
      </c>
      <c r="O6" s="185">
        <v>45016</v>
      </c>
      <c r="P6" s="185">
        <v>45199</v>
      </c>
      <c r="Q6" s="185">
        <v>45382</v>
      </c>
      <c r="T6" s="185">
        <v>44469</v>
      </c>
      <c r="U6" s="185">
        <v>44651</v>
      </c>
      <c r="V6" s="185">
        <v>44834</v>
      </c>
      <c r="W6" s="185">
        <v>45016</v>
      </c>
      <c r="X6" s="185">
        <v>45199</v>
      </c>
      <c r="Y6" s="185">
        <v>45382</v>
      </c>
      <c r="Z6" s="183" t="s">
        <v>90</v>
      </c>
      <c r="AC6" s="183" t="s">
        <v>90</v>
      </c>
    </row>
    <row r="7" spans="2:29">
      <c r="B7" s="186" t="s">
        <v>115</v>
      </c>
      <c r="C7" s="187"/>
      <c r="D7" s="188"/>
      <c r="E7" s="188"/>
      <c r="F7" s="188"/>
      <c r="G7" s="188"/>
      <c r="H7" s="188"/>
      <c r="I7" s="188"/>
      <c r="J7" s="188"/>
      <c r="K7" s="188"/>
      <c r="L7" s="188"/>
      <c r="M7" s="188"/>
      <c r="N7" s="188"/>
      <c r="O7" s="188"/>
      <c r="P7" s="188"/>
      <c r="Q7" s="188"/>
      <c r="R7" s="188"/>
      <c r="S7" s="188"/>
      <c r="T7" s="188"/>
      <c r="U7" s="188"/>
      <c r="V7" s="188"/>
      <c r="W7" s="188"/>
      <c r="X7" s="188"/>
      <c r="Y7" s="188"/>
    </row>
    <row r="8" spans="2:29">
      <c r="B8" s="189" t="s">
        <v>73</v>
      </c>
      <c r="C8" s="290">
        <v>42125</v>
      </c>
      <c r="D8" s="190">
        <v>0.23</v>
      </c>
      <c r="E8" s="191">
        <v>0.23960680849962457</v>
      </c>
      <c r="F8" s="191">
        <v>0.23</v>
      </c>
      <c r="G8" s="192">
        <v>0.23</v>
      </c>
      <c r="H8" s="192">
        <v>0.23</v>
      </c>
      <c r="I8" s="193">
        <v>0.23200530923904061</v>
      </c>
      <c r="J8" s="194"/>
      <c r="K8" s="194"/>
      <c r="L8" s="195">
        <v>2.12</v>
      </c>
      <c r="M8" s="195">
        <v>2.1329224502431674</v>
      </c>
      <c r="N8" s="196">
        <v>2.12</v>
      </c>
      <c r="O8" s="197">
        <v>2.1495941244684964</v>
      </c>
      <c r="P8" s="197">
        <v>2.17</v>
      </c>
      <c r="Q8" s="195">
        <v>2.2067425206414777</v>
      </c>
      <c r="R8" s="194"/>
      <c r="S8" s="194"/>
      <c r="T8" s="198">
        <v>1.68</v>
      </c>
      <c r="U8" s="191">
        <v>1.36</v>
      </c>
      <c r="V8" s="199">
        <v>1.68</v>
      </c>
      <c r="W8" s="200">
        <v>1.71</v>
      </c>
      <c r="X8" s="200">
        <v>1.79</v>
      </c>
      <c r="Y8" s="198">
        <v>1.7868717474330389</v>
      </c>
    </row>
    <row r="9" spans="2:29">
      <c r="B9" s="189" t="s">
        <v>118</v>
      </c>
      <c r="C9" s="290">
        <v>43221</v>
      </c>
      <c r="D9" s="190">
        <v>0.22</v>
      </c>
      <c r="E9" s="191">
        <v>0.25297440579672736</v>
      </c>
      <c r="F9" s="191">
        <v>0.22</v>
      </c>
      <c r="G9" s="192">
        <v>0.21</v>
      </c>
      <c r="H9" s="192">
        <v>0.2</v>
      </c>
      <c r="I9" s="193">
        <v>0.1937348506783092</v>
      </c>
      <c r="J9" s="194"/>
      <c r="K9" s="194"/>
      <c r="L9" s="195">
        <v>1.74</v>
      </c>
      <c r="M9" s="195">
        <v>1.6917491787483405</v>
      </c>
      <c r="N9" s="196">
        <v>1.74</v>
      </c>
      <c r="O9" s="197">
        <v>1.7570936091222487</v>
      </c>
      <c r="P9" s="197">
        <v>1.79</v>
      </c>
      <c r="Q9" s="195">
        <v>1.8936299426210323</v>
      </c>
      <c r="R9" s="194"/>
      <c r="S9" s="194" t="s">
        <v>90</v>
      </c>
      <c r="T9" s="198">
        <v>0.15</v>
      </c>
      <c r="U9" s="201">
        <v>0</v>
      </c>
      <c r="V9" s="199">
        <v>0.15</v>
      </c>
      <c r="W9" s="200">
        <v>0.42</v>
      </c>
      <c r="X9" s="200">
        <v>0.42</v>
      </c>
      <c r="Y9" s="198">
        <v>0.41723652799505095</v>
      </c>
      <c r="AA9" s="2" t="s">
        <v>90</v>
      </c>
    </row>
    <row r="10" spans="2:29">
      <c r="B10" s="189" t="s">
        <v>50</v>
      </c>
      <c r="C10" s="290">
        <v>44316</v>
      </c>
      <c r="D10" s="190">
        <v>0.12</v>
      </c>
      <c r="E10" s="191">
        <v>0.26</v>
      </c>
      <c r="F10" s="191">
        <v>0.12</v>
      </c>
      <c r="G10" s="192">
        <v>0.1</v>
      </c>
      <c r="H10" s="192">
        <v>0.16356850499859532</v>
      </c>
      <c r="I10" s="193">
        <v>0.15712721810687635</v>
      </c>
      <c r="J10" s="194"/>
      <c r="K10" s="194"/>
      <c r="L10" s="195">
        <v>1.1000000000000001</v>
      </c>
      <c r="M10" s="195">
        <v>1.0982682665471497</v>
      </c>
      <c r="N10" s="196">
        <v>1.1000000000000001</v>
      </c>
      <c r="O10" s="197">
        <v>1.0871870397643593</v>
      </c>
      <c r="P10" s="197">
        <v>1.24</v>
      </c>
      <c r="Q10" s="195">
        <v>1.3202684062000707</v>
      </c>
      <c r="R10" s="194"/>
      <c r="S10" s="194"/>
      <c r="T10" s="202">
        <v>0</v>
      </c>
      <c r="U10" s="201">
        <v>0</v>
      </c>
      <c r="V10" s="200" t="s">
        <v>121</v>
      </c>
      <c r="W10" s="200" t="s">
        <v>121</v>
      </c>
      <c r="X10" s="200" t="s">
        <v>121</v>
      </c>
      <c r="Y10" s="202" t="s">
        <v>121</v>
      </c>
      <c r="AA10" s="2" t="s">
        <v>90</v>
      </c>
    </row>
    <row r="11" spans="2:29">
      <c r="B11" s="203" t="s">
        <v>132</v>
      </c>
      <c r="C11" s="286"/>
      <c r="D11" s="194"/>
      <c r="E11" s="194"/>
      <c r="F11" s="194"/>
      <c r="G11" s="194"/>
      <c r="H11" s="194"/>
      <c r="I11" s="194"/>
      <c r="J11" s="194"/>
      <c r="K11" s="194"/>
      <c r="L11" s="194"/>
      <c r="M11" s="194"/>
      <c r="N11" s="194"/>
      <c r="O11" s="194"/>
      <c r="P11" s="194"/>
      <c r="Q11" s="194"/>
      <c r="R11" s="194"/>
      <c r="S11" s="194"/>
      <c r="T11" s="194"/>
      <c r="U11" s="194"/>
      <c r="V11" s="194"/>
      <c r="W11" s="194"/>
      <c r="X11" s="194"/>
      <c r="Y11" s="194"/>
    </row>
    <row r="12" spans="2:29">
      <c r="B12" s="189" t="s">
        <v>133</v>
      </c>
      <c r="C12" s="290">
        <v>42429</v>
      </c>
      <c r="D12" s="190">
        <v>0.51</v>
      </c>
      <c r="E12" s="191">
        <v>0.53935549735999999</v>
      </c>
      <c r="F12" s="191">
        <v>0.51</v>
      </c>
      <c r="G12" s="192">
        <v>0.5</v>
      </c>
      <c r="H12" s="192">
        <v>0.48334290504455568</v>
      </c>
      <c r="I12" s="193">
        <v>0.47722537040700003</v>
      </c>
      <c r="J12" s="194"/>
      <c r="K12" s="194"/>
      <c r="L12" s="195">
        <v>2.77</v>
      </c>
      <c r="M12" s="195">
        <v>2.8187654558549999</v>
      </c>
      <c r="N12" s="196">
        <v>2.77</v>
      </c>
      <c r="O12" s="197">
        <v>2.9</v>
      </c>
      <c r="P12" s="197">
        <v>2.9681577466469937</v>
      </c>
      <c r="Q12" s="195">
        <v>3.103779448329</v>
      </c>
      <c r="R12" s="194"/>
      <c r="S12" s="194"/>
      <c r="T12" s="198">
        <v>1.36</v>
      </c>
      <c r="U12" s="191">
        <v>1.4</v>
      </c>
      <c r="V12" s="191">
        <v>1.36</v>
      </c>
      <c r="W12" s="192">
        <v>1.36</v>
      </c>
      <c r="X12" s="192">
        <v>1.55</v>
      </c>
      <c r="Y12" s="198">
        <v>2.0000000000000004</v>
      </c>
    </row>
    <row r="13" spans="2:29">
      <c r="B13" s="189" t="s">
        <v>125</v>
      </c>
      <c r="C13" s="290">
        <v>43410</v>
      </c>
      <c r="D13" s="190">
        <v>0.76</v>
      </c>
      <c r="E13" s="191" t="s">
        <v>271</v>
      </c>
      <c r="F13" s="191">
        <v>0.76</v>
      </c>
      <c r="G13" s="192">
        <v>0.57999999999999996</v>
      </c>
      <c r="H13" s="192">
        <v>0.46723919868399999</v>
      </c>
      <c r="I13" s="193">
        <v>0.43730055332099999</v>
      </c>
      <c r="J13" s="194"/>
      <c r="K13" s="194"/>
      <c r="L13" s="195">
        <v>2.2599999999999998</v>
      </c>
      <c r="M13" s="195">
        <v>2.244427137497</v>
      </c>
      <c r="N13" s="196">
        <v>2.2599999999999998</v>
      </c>
      <c r="O13" s="197">
        <v>2.3201877934272299</v>
      </c>
      <c r="P13" s="197">
        <v>2.3517582539270001</v>
      </c>
      <c r="Q13" s="195">
        <v>2.60014979891</v>
      </c>
      <c r="R13" s="194"/>
      <c r="S13" s="194"/>
      <c r="T13" s="198">
        <v>0.27</v>
      </c>
      <c r="U13" s="191">
        <v>0.1</v>
      </c>
      <c r="V13" s="191">
        <v>0.27</v>
      </c>
      <c r="W13" s="192">
        <v>0.28000000000000003</v>
      </c>
      <c r="X13" s="192">
        <v>0.29465226662468075</v>
      </c>
      <c r="Y13" s="198">
        <v>0.30044577525309774</v>
      </c>
    </row>
    <row r="14" spans="2:29">
      <c r="B14" s="189" t="s">
        <v>126</v>
      </c>
      <c r="C14" s="290">
        <v>44274</v>
      </c>
      <c r="D14" s="190">
        <v>0.63</v>
      </c>
      <c r="E14" s="191">
        <v>0.97248089790299996</v>
      </c>
      <c r="F14" s="191">
        <v>0.63</v>
      </c>
      <c r="G14" s="192">
        <v>0.73</v>
      </c>
      <c r="H14" s="192">
        <v>0.53129971504200002</v>
      </c>
      <c r="I14" s="193">
        <v>0.353115544319</v>
      </c>
      <c r="J14" s="194"/>
      <c r="K14" s="194"/>
      <c r="L14" s="195">
        <v>1.58</v>
      </c>
      <c r="M14" s="195">
        <v>1.307435867922</v>
      </c>
      <c r="N14" s="196">
        <v>1.58</v>
      </c>
      <c r="O14" s="197">
        <v>1.5715017939518197</v>
      </c>
      <c r="P14" s="197">
        <v>1.7201540054240001</v>
      </c>
      <c r="Q14" s="195">
        <v>1.5157336263429999</v>
      </c>
      <c r="R14" s="194"/>
      <c r="S14" s="194"/>
      <c r="T14" s="198">
        <v>7.0000000000000007E-2</v>
      </c>
      <c r="U14" s="201">
        <v>0</v>
      </c>
      <c r="V14" s="191">
        <v>7.0000000000000007E-2</v>
      </c>
      <c r="W14" s="192">
        <v>0.05</v>
      </c>
      <c r="X14" s="192">
        <v>4.3723174239735846E-2</v>
      </c>
      <c r="Y14" s="198">
        <v>3.3046346301212601E-2</v>
      </c>
    </row>
    <row r="15" spans="2:29" hidden="1" outlineLevel="1">
      <c r="B15" s="189" t="s">
        <v>134</v>
      </c>
      <c r="C15" s="290">
        <v>45016</v>
      </c>
      <c r="D15" s="287"/>
      <c r="E15" s="287"/>
      <c r="F15" s="287"/>
      <c r="G15" s="287"/>
      <c r="H15" s="287"/>
      <c r="I15" s="287"/>
      <c r="J15" s="194"/>
      <c r="K15" s="194"/>
      <c r="L15" s="287"/>
      <c r="M15" s="287"/>
      <c r="N15" s="287"/>
      <c r="O15" s="287"/>
      <c r="P15" s="287"/>
      <c r="Q15" s="197">
        <v>1.3669102749690851</v>
      </c>
      <c r="R15" s="194"/>
      <c r="S15" s="194"/>
      <c r="T15" s="287"/>
      <c r="U15" s="287"/>
      <c r="V15" s="287"/>
      <c r="W15" s="287"/>
      <c r="X15" s="287"/>
      <c r="Y15" s="287"/>
    </row>
    <row r="16" spans="2:29" hidden="1" outlineLevel="1">
      <c r="B16" s="189" t="s">
        <v>138</v>
      </c>
      <c r="C16" s="290">
        <v>45016</v>
      </c>
      <c r="D16" s="287"/>
      <c r="E16" s="287"/>
      <c r="F16" s="287"/>
      <c r="G16" s="287"/>
      <c r="H16" s="287"/>
      <c r="I16" s="287"/>
      <c r="J16" s="194"/>
      <c r="K16" s="194"/>
      <c r="L16" s="287"/>
      <c r="M16" s="287"/>
      <c r="N16" s="287"/>
      <c r="O16" s="287"/>
      <c r="P16" s="287"/>
      <c r="Q16" s="197">
        <v>1.3477042765087448</v>
      </c>
      <c r="R16" s="194"/>
      <c r="S16" s="194"/>
      <c r="T16" s="287"/>
      <c r="U16" s="287"/>
      <c r="V16" s="287"/>
      <c r="W16" s="287"/>
      <c r="X16" s="287"/>
      <c r="Y16" s="287"/>
    </row>
    <row r="17" spans="2:32" collapsed="1">
      <c r="B17" s="204" t="s">
        <v>140</v>
      </c>
      <c r="C17" s="278"/>
      <c r="D17" s="194"/>
      <c r="E17" s="194"/>
      <c r="F17" s="194"/>
      <c r="G17" s="194"/>
      <c r="H17" s="194"/>
      <c r="I17" s="194"/>
      <c r="J17" s="194"/>
      <c r="K17" s="194"/>
      <c r="L17" s="194"/>
      <c r="M17" s="194"/>
      <c r="N17" s="194"/>
      <c r="O17" s="194"/>
      <c r="P17" s="194"/>
      <c r="Q17" s="194"/>
      <c r="R17" s="194"/>
      <c r="S17" s="194"/>
      <c r="T17" s="194"/>
      <c r="U17" s="194"/>
      <c r="V17" s="194"/>
      <c r="W17" s="194"/>
      <c r="X17" s="194"/>
      <c r="Y17" s="194"/>
    </row>
    <row r="18" spans="2:32">
      <c r="B18" s="189" t="s">
        <v>141</v>
      </c>
      <c r="C18" s="290">
        <v>43595</v>
      </c>
      <c r="D18" s="190">
        <v>0.24</v>
      </c>
      <c r="E18" s="191">
        <v>0.26633040686424603</v>
      </c>
      <c r="F18" s="191">
        <v>0.24</v>
      </c>
      <c r="G18" s="192">
        <v>0.25</v>
      </c>
      <c r="H18" s="192">
        <v>0.27</v>
      </c>
      <c r="I18" s="193">
        <v>0.28638456116384514</v>
      </c>
      <c r="J18" s="194"/>
      <c r="K18" s="194"/>
      <c r="L18" s="195">
        <v>1.3</v>
      </c>
      <c r="M18" s="195">
        <v>1.25179404978002</v>
      </c>
      <c r="N18" s="196">
        <v>1.3</v>
      </c>
      <c r="O18" s="197">
        <v>1.42</v>
      </c>
      <c r="P18" s="197">
        <v>1.47</v>
      </c>
      <c r="Q18" s="195">
        <v>1.609640866105001</v>
      </c>
      <c r="R18" s="194"/>
      <c r="S18" s="194"/>
      <c r="T18" s="202">
        <v>0</v>
      </c>
      <c r="U18" s="201">
        <v>0</v>
      </c>
      <c r="V18" s="201">
        <v>0</v>
      </c>
      <c r="W18" s="205">
        <v>0</v>
      </c>
      <c r="X18" s="192">
        <v>7.0000000000000007E-2</v>
      </c>
      <c r="Y18" s="192">
        <v>0.34186318042951291</v>
      </c>
      <c r="AE18" s="2" t="s">
        <v>90</v>
      </c>
    </row>
    <row r="19" spans="2:32">
      <c r="B19" s="204" t="s">
        <v>124</v>
      </c>
      <c r="C19" s="286"/>
      <c r="D19" s="194"/>
      <c r="E19" s="194"/>
      <c r="F19" s="194"/>
      <c r="G19" s="194"/>
      <c r="H19" s="194"/>
      <c r="I19" s="194"/>
      <c r="J19" s="194"/>
      <c r="K19" s="194"/>
      <c r="L19" s="194"/>
      <c r="M19" s="194"/>
      <c r="N19" s="194"/>
      <c r="O19" s="194"/>
      <c r="P19" s="194"/>
      <c r="Q19" s="194"/>
      <c r="R19" s="194"/>
      <c r="S19" s="194"/>
      <c r="T19" s="194"/>
      <c r="U19" s="194"/>
      <c r="V19" s="194"/>
      <c r="W19" s="194"/>
      <c r="X19" s="194"/>
      <c r="Y19" s="194"/>
    </row>
    <row r="20" spans="2:32">
      <c r="B20" s="189" t="s">
        <v>125</v>
      </c>
      <c r="C20" s="290">
        <v>43410</v>
      </c>
      <c r="D20" s="190">
        <v>0.2</v>
      </c>
      <c r="E20" s="191">
        <v>0.21477484150208892</v>
      </c>
      <c r="F20" s="191">
        <v>0.2</v>
      </c>
      <c r="G20" s="192">
        <v>0.19</v>
      </c>
      <c r="H20" s="192">
        <v>0.18</v>
      </c>
      <c r="I20" s="193">
        <v>0.17654879173481142</v>
      </c>
      <c r="J20" s="194"/>
      <c r="K20" s="194"/>
      <c r="L20" s="195">
        <v>2.02</v>
      </c>
      <c r="M20" s="195">
        <v>2.0834276160096397</v>
      </c>
      <c r="N20" s="196">
        <v>2.02</v>
      </c>
      <c r="O20" s="197">
        <v>2.053085181734327</v>
      </c>
      <c r="P20" s="197">
        <v>2.0499999999999998</v>
      </c>
      <c r="Q20" s="195">
        <v>2.063524541418619</v>
      </c>
      <c r="R20" s="194"/>
      <c r="S20" s="194"/>
      <c r="T20" s="198">
        <v>0.98</v>
      </c>
      <c r="U20" s="191">
        <v>0.95</v>
      </c>
      <c r="V20" s="191">
        <v>0.98</v>
      </c>
      <c r="W20" s="192">
        <v>1.03</v>
      </c>
      <c r="X20" s="192">
        <v>1.03</v>
      </c>
      <c r="Y20" s="207">
        <v>0.97670209645220363</v>
      </c>
    </row>
    <row r="21" spans="2:32">
      <c r="B21" s="189" t="s">
        <v>126</v>
      </c>
      <c r="C21" s="290">
        <v>44274</v>
      </c>
      <c r="D21" s="190">
        <v>0.35</v>
      </c>
      <c r="E21" s="191">
        <v>0.58445792403089247</v>
      </c>
      <c r="F21" s="191">
        <v>0.35</v>
      </c>
      <c r="G21" s="192">
        <v>0.28999999999999998</v>
      </c>
      <c r="H21" s="192">
        <v>0.24</v>
      </c>
      <c r="I21" s="193">
        <v>0.19723232445738903</v>
      </c>
      <c r="J21" s="194"/>
      <c r="K21" s="194"/>
      <c r="L21" s="195">
        <v>1.44</v>
      </c>
      <c r="M21" s="195">
        <v>1.4157880629723942</v>
      </c>
      <c r="N21" s="196">
        <v>1.44</v>
      </c>
      <c r="O21" s="197">
        <v>1.4067357512953367</v>
      </c>
      <c r="P21" s="197">
        <v>1.4</v>
      </c>
      <c r="Q21" s="195">
        <v>1.4416999124881402</v>
      </c>
      <c r="R21" s="194"/>
      <c r="S21" s="194"/>
      <c r="T21" s="202">
        <v>0</v>
      </c>
      <c r="U21" s="201">
        <v>0</v>
      </c>
      <c r="V21" s="201">
        <v>0</v>
      </c>
      <c r="W21" s="205">
        <v>0</v>
      </c>
      <c r="X21" s="205">
        <v>0</v>
      </c>
      <c r="Y21" s="206">
        <v>0</v>
      </c>
    </row>
    <row r="22" spans="2:32">
      <c r="B22" s="204" t="s">
        <v>145</v>
      </c>
      <c r="C22" s="286"/>
      <c r="D22" s="194"/>
      <c r="E22" s="194"/>
      <c r="F22" s="194"/>
      <c r="G22" s="194"/>
      <c r="H22" s="194"/>
      <c r="I22" s="194"/>
      <c r="J22" s="194"/>
      <c r="K22" s="194"/>
      <c r="L22" s="194"/>
      <c r="M22" s="194"/>
      <c r="N22" s="194"/>
      <c r="O22" s="194"/>
      <c r="P22" s="194"/>
      <c r="Q22" s="194"/>
      <c r="R22" s="194"/>
      <c r="S22" s="194"/>
      <c r="T22" s="194"/>
      <c r="U22" s="194"/>
      <c r="V22" s="194"/>
      <c r="W22" s="194"/>
      <c r="X22" s="194"/>
      <c r="Y22" s="194"/>
      <c r="AF22" s="2" t="s">
        <v>90</v>
      </c>
    </row>
    <row r="23" spans="2:32">
      <c r="B23" s="208" t="s">
        <v>19</v>
      </c>
      <c r="C23" s="290">
        <v>45108</v>
      </c>
      <c r="D23" s="201">
        <v>0</v>
      </c>
      <c r="E23" s="201">
        <v>0</v>
      </c>
      <c r="F23" s="201">
        <v>0</v>
      </c>
      <c r="G23" s="192" t="s">
        <v>271</v>
      </c>
      <c r="H23" s="192" t="s">
        <v>271</v>
      </c>
      <c r="I23" s="193">
        <v>0.79107145071029672</v>
      </c>
      <c r="J23" s="194"/>
      <c r="K23" s="194"/>
      <c r="L23" s="195">
        <v>1.5</v>
      </c>
      <c r="M23" s="201">
        <v>0</v>
      </c>
      <c r="N23" s="196">
        <v>1.5</v>
      </c>
      <c r="O23" s="197">
        <v>1.6340018142995858</v>
      </c>
      <c r="P23" s="197">
        <v>1.996896967948051</v>
      </c>
      <c r="Q23" s="195">
        <v>2.1346817052211593</v>
      </c>
      <c r="R23" s="194"/>
      <c r="S23" s="194"/>
      <c r="T23" s="198">
        <v>0.01</v>
      </c>
      <c r="U23" s="201">
        <v>0</v>
      </c>
      <c r="V23" s="191">
        <v>0.01</v>
      </c>
      <c r="W23" s="205">
        <v>0</v>
      </c>
      <c r="X23" s="205">
        <v>0</v>
      </c>
      <c r="Y23" s="207">
        <v>3.5975498759730475E-2</v>
      </c>
      <c r="AA23" s="2" t="s">
        <v>90</v>
      </c>
    </row>
    <row r="24" spans="2:32">
      <c r="B24" s="204" t="s">
        <v>24</v>
      </c>
      <c r="C24" s="286"/>
      <c r="D24" s="194"/>
      <c r="E24" s="194"/>
      <c r="F24" s="194"/>
      <c r="G24" s="194"/>
      <c r="H24" s="194"/>
      <c r="I24" s="194"/>
      <c r="J24" s="194"/>
      <c r="K24" s="194"/>
      <c r="L24" s="194"/>
      <c r="M24" s="194"/>
      <c r="N24" s="194"/>
      <c r="O24" s="194"/>
      <c r="P24" s="194"/>
      <c r="Q24" s="194"/>
      <c r="R24" s="194"/>
      <c r="S24" s="194"/>
      <c r="T24" s="194"/>
      <c r="U24" s="194"/>
      <c r="V24" s="194"/>
      <c r="W24" s="194"/>
      <c r="X24" s="194"/>
      <c r="Y24" s="194"/>
    </row>
    <row r="25" spans="2:32">
      <c r="B25" s="189" t="s">
        <v>272</v>
      </c>
      <c r="C25" s="290">
        <v>42064</v>
      </c>
      <c r="D25" s="190">
        <v>0.09</v>
      </c>
      <c r="E25" s="191">
        <v>8.5273366884147217E-2</v>
      </c>
      <c r="F25" s="191">
        <v>0.09</v>
      </c>
      <c r="G25" s="192">
        <v>8.5781478964885638E-2</v>
      </c>
      <c r="H25" s="192">
        <v>8.6300081267716822E-2</v>
      </c>
      <c r="I25" s="193">
        <v>8.3000000000000004E-2</v>
      </c>
      <c r="J25" s="194"/>
      <c r="K25" s="194"/>
      <c r="L25" s="195">
        <v>1.29</v>
      </c>
      <c r="M25" s="195">
        <v>1.2762446657059017</v>
      </c>
      <c r="N25" s="196">
        <v>1.29</v>
      </c>
      <c r="O25" s="197">
        <v>1.3125644356588571</v>
      </c>
      <c r="P25" s="197">
        <v>1.323186726894009</v>
      </c>
      <c r="Q25" s="195">
        <v>1.3132539957174501</v>
      </c>
      <c r="R25" s="194"/>
      <c r="S25" s="194"/>
      <c r="T25" s="210">
        <v>0.74</v>
      </c>
      <c r="U25" s="191">
        <v>0.69</v>
      </c>
      <c r="V25" s="191">
        <v>0.74</v>
      </c>
      <c r="W25" s="192">
        <v>0.74831561337288532</v>
      </c>
      <c r="X25" s="192">
        <v>0.81429373103677971</v>
      </c>
      <c r="Y25" s="211">
        <v>0.9714981892538761</v>
      </c>
    </row>
    <row r="26" spans="2:32">
      <c r="B26" s="189" t="s">
        <v>273</v>
      </c>
      <c r="C26" s="290">
        <v>43070</v>
      </c>
      <c r="D26" s="190">
        <v>0.09</v>
      </c>
      <c r="E26" s="191">
        <v>8.9834123357598772E-2</v>
      </c>
      <c r="F26" s="191">
        <v>0.09</v>
      </c>
      <c r="G26" s="192">
        <v>8.8124307941655156E-2</v>
      </c>
      <c r="H26" s="192">
        <v>8.9264077555434973E-2</v>
      </c>
      <c r="I26" s="193">
        <v>6.9000000000000006E-2</v>
      </c>
      <c r="J26" s="194"/>
      <c r="K26" s="194"/>
      <c r="L26" s="195">
        <v>1.22</v>
      </c>
      <c r="M26" s="195">
        <v>1.1967344983739967</v>
      </c>
      <c r="N26" s="196">
        <v>1.22</v>
      </c>
      <c r="O26" s="197">
        <v>1.2426926751149461</v>
      </c>
      <c r="P26" s="197">
        <v>1.259353160844247</v>
      </c>
      <c r="Q26" s="195">
        <v>1.2029361352843022</v>
      </c>
      <c r="R26" s="194"/>
      <c r="S26" s="194"/>
      <c r="T26" s="210">
        <v>0.4</v>
      </c>
      <c r="U26" s="191">
        <v>0.22</v>
      </c>
      <c r="V26" s="191">
        <v>0.4</v>
      </c>
      <c r="W26" s="192">
        <v>0.42741081955612586</v>
      </c>
      <c r="X26" s="192">
        <v>0.43440409867545987</v>
      </c>
      <c r="Y26" s="211">
        <v>0.46521040527534357</v>
      </c>
    </row>
    <row r="27" spans="2:32">
      <c r="B27" s="189" t="s">
        <v>274</v>
      </c>
      <c r="C27" s="290">
        <v>43862</v>
      </c>
      <c r="D27" s="190">
        <v>0.11</v>
      </c>
      <c r="E27" s="191">
        <v>0.12090172767389817</v>
      </c>
      <c r="F27" s="191">
        <v>0.11</v>
      </c>
      <c r="G27" s="192">
        <v>0.11420266127520473</v>
      </c>
      <c r="H27" s="192">
        <v>0.11246737048713129</v>
      </c>
      <c r="I27" s="193">
        <v>0.114</v>
      </c>
      <c r="J27" s="194"/>
      <c r="K27" s="194"/>
      <c r="L27" s="195">
        <v>1.1000000000000001</v>
      </c>
      <c r="M27" s="195">
        <v>1.0787570038408474</v>
      </c>
      <c r="N27" s="196">
        <v>1.1000000000000001</v>
      </c>
      <c r="O27" s="197">
        <v>1.1233760989357069</v>
      </c>
      <c r="P27" s="197">
        <v>1.1406373029094394</v>
      </c>
      <c r="Q27" s="195">
        <v>1.173928248078536</v>
      </c>
      <c r="R27" s="194"/>
      <c r="S27" s="194"/>
      <c r="T27" s="210">
        <v>0.06</v>
      </c>
      <c r="U27" s="191">
        <v>0.04</v>
      </c>
      <c r="V27" s="191">
        <v>0.06</v>
      </c>
      <c r="W27" s="192">
        <v>8.6593073312175473E-2</v>
      </c>
      <c r="X27" s="192">
        <v>0.10083563264148691</v>
      </c>
      <c r="Y27" s="211">
        <v>0.15185774180508799</v>
      </c>
    </row>
    <row r="28" spans="2:32">
      <c r="B28" s="189" t="s">
        <v>275</v>
      </c>
      <c r="C28" s="290">
        <v>44909</v>
      </c>
      <c r="D28" s="287"/>
      <c r="E28" s="287"/>
      <c r="F28" s="287"/>
      <c r="G28" s="212" t="s">
        <v>15</v>
      </c>
      <c r="H28" s="192" t="s">
        <v>15</v>
      </c>
      <c r="I28" s="192" t="s">
        <v>15</v>
      </c>
      <c r="J28" s="194"/>
      <c r="K28" s="194"/>
      <c r="L28" s="287"/>
      <c r="M28" s="287"/>
      <c r="N28" s="287"/>
      <c r="O28" s="212" t="s">
        <v>15</v>
      </c>
      <c r="P28" s="197">
        <v>1.1246083019051889</v>
      </c>
      <c r="Q28" s="197">
        <v>1.1013968799681848</v>
      </c>
      <c r="R28" s="194"/>
      <c r="S28" s="194"/>
      <c r="T28" s="287"/>
      <c r="U28" s="287"/>
      <c r="V28" s="287"/>
      <c r="W28" s="212" t="s">
        <v>15</v>
      </c>
      <c r="X28" s="192" t="s">
        <v>15</v>
      </c>
      <c r="Y28" s="192" t="s">
        <v>15</v>
      </c>
    </row>
    <row r="29" spans="2:32">
      <c r="B29" s="189" t="s">
        <v>276</v>
      </c>
      <c r="C29" s="290">
        <v>45014</v>
      </c>
      <c r="D29" s="287"/>
      <c r="E29" s="287"/>
      <c r="F29" s="287"/>
      <c r="G29" s="212" t="s">
        <v>15</v>
      </c>
      <c r="H29" s="192" t="s">
        <v>15</v>
      </c>
      <c r="I29" s="192" t="s">
        <v>15</v>
      </c>
      <c r="J29" s="194"/>
      <c r="K29" s="194"/>
      <c r="L29" s="287"/>
      <c r="M29" s="287"/>
      <c r="N29" s="287"/>
      <c r="O29" s="212" t="s">
        <v>15</v>
      </c>
      <c r="P29" s="197">
        <v>1.1013968799681848</v>
      </c>
      <c r="Q29" s="197">
        <v>1.0900000000000001</v>
      </c>
      <c r="R29" s="194"/>
      <c r="S29" s="194"/>
      <c r="T29" s="287"/>
      <c r="U29" s="287"/>
      <c r="V29" s="287"/>
      <c r="W29" s="212" t="s">
        <v>15</v>
      </c>
      <c r="X29" s="192" t="s">
        <v>15</v>
      </c>
      <c r="Y29" s="192" t="s">
        <v>15</v>
      </c>
    </row>
    <row r="30" spans="2:32">
      <c r="B30" s="204" t="s">
        <v>167</v>
      </c>
      <c r="C30" s="286"/>
      <c r="D30" s="194"/>
      <c r="E30" s="194"/>
      <c r="F30" s="194"/>
      <c r="G30" s="194"/>
      <c r="H30" s="194"/>
      <c r="I30" s="194"/>
      <c r="J30" s="194"/>
      <c r="K30" s="194"/>
      <c r="L30" s="194"/>
      <c r="M30" s="194"/>
      <c r="N30" s="194"/>
      <c r="O30" s="194"/>
      <c r="P30" s="194"/>
      <c r="Q30" s="194"/>
      <c r="R30" s="194"/>
      <c r="S30" s="194"/>
      <c r="T30" s="194"/>
      <c r="U30" s="194"/>
      <c r="V30" s="194"/>
      <c r="W30" s="194"/>
      <c r="X30" s="194"/>
      <c r="Y30" s="194"/>
    </row>
    <row r="31" spans="2:32">
      <c r="B31" s="189" t="s">
        <v>168</v>
      </c>
      <c r="C31" s="290">
        <v>41791</v>
      </c>
      <c r="D31" s="190">
        <v>0.17</v>
      </c>
      <c r="E31" s="191">
        <v>0.16</v>
      </c>
      <c r="F31" s="191">
        <v>0.17</v>
      </c>
      <c r="G31" s="192">
        <v>0.16</v>
      </c>
      <c r="H31" s="192">
        <v>0.16</v>
      </c>
      <c r="I31" s="193">
        <v>0.16</v>
      </c>
      <c r="J31" s="194"/>
      <c r="K31" s="194"/>
      <c r="L31" s="195">
        <v>1.46</v>
      </c>
      <c r="M31" s="195">
        <v>1.43</v>
      </c>
      <c r="N31" s="196">
        <v>1.46</v>
      </c>
      <c r="O31" s="197">
        <v>1.4564220183486238</v>
      </c>
      <c r="P31" s="197">
        <v>1.46</v>
      </c>
      <c r="Q31" s="213">
        <v>1.46</v>
      </c>
      <c r="R31" s="194"/>
      <c r="S31" s="194"/>
      <c r="T31" s="210">
        <v>1.27</v>
      </c>
      <c r="U31" s="191">
        <v>1.1499999999999999</v>
      </c>
      <c r="V31" s="191">
        <v>1.27</v>
      </c>
      <c r="W31" s="192">
        <v>1.28</v>
      </c>
      <c r="X31" s="192">
        <v>1.28</v>
      </c>
      <c r="Y31" s="211">
        <v>1.28</v>
      </c>
    </row>
    <row r="32" spans="2:32">
      <c r="B32" s="189" t="s">
        <v>133</v>
      </c>
      <c r="C32" s="290">
        <v>43483</v>
      </c>
      <c r="D32" s="190">
        <v>0.15</v>
      </c>
      <c r="E32" s="191">
        <v>0.16</v>
      </c>
      <c r="F32" s="191">
        <v>0.15</v>
      </c>
      <c r="G32" s="192">
        <v>0.14000000000000001</v>
      </c>
      <c r="H32" s="192">
        <v>0.14000000000000001</v>
      </c>
      <c r="I32" s="193">
        <v>0.13</v>
      </c>
      <c r="J32" s="194"/>
      <c r="K32" s="194"/>
      <c r="L32" s="195">
        <v>1.24</v>
      </c>
      <c r="M32" s="195">
        <v>1.23</v>
      </c>
      <c r="N32" s="196">
        <v>1.24</v>
      </c>
      <c r="O32" s="197">
        <v>1.2686084142394822</v>
      </c>
      <c r="P32" s="197">
        <v>1.29</v>
      </c>
      <c r="Q32" s="213">
        <v>1.32</v>
      </c>
      <c r="R32" s="194"/>
      <c r="S32" s="194"/>
      <c r="T32" s="210">
        <v>0.18</v>
      </c>
      <c r="U32" s="191">
        <v>0.17</v>
      </c>
      <c r="V32" s="191">
        <v>0.18</v>
      </c>
      <c r="W32" s="192">
        <v>0.19</v>
      </c>
      <c r="X32" s="192">
        <v>0.24</v>
      </c>
      <c r="Y32" s="211">
        <v>0.34</v>
      </c>
    </row>
    <row r="33" spans="2:27">
      <c r="B33" s="189" t="s">
        <v>277</v>
      </c>
      <c r="C33" s="290">
        <v>45018</v>
      </c>
      <c r="D33" s="287"/>
      <c r="E33" s="287"/>
      <c r="F33" s="287"/>
      <c r="G33" s="287"/>
      <c r="H33" s="192" t="s">
        <v>15</v>
      </c>
      <c r="I33" s="192" t="s">
        <v>15</v>
      </c>
      <c r="J33" s="194"/>
      <c r="K33" s="194"/>
      <c r="L33" s="287"/>
      <c r="M33" s="287"/>
      <c r="N33" s="287"/>
      <c r="O33" s="287"/>
      <c r="P33" s="197">
        <v>1.07</v>
      </c>
      <c r="Q33" s="197">
        <v>1.1000000000000001</v>
      </c>
      <c r="R33" s="194"/>
      <c r="S33" s="194"/>
      <c r="T33" s="287"/>
      <c r="U33" s="287"/>
      <c r="V33" s="287"/>
      <c r="W33" s="287"/>
      <c r="X33" s="192" t="s">
        <v>15</v>
      </c>
      <c r="Y33" s="192" t="s">
        <v>15</v>
      </c>
    </row>
    <row r="34" spans="2:27">
      <c r="B34" s="204" t="s">
        <v>35</v>
      </c>
      <c r="C34" s="286"/>
      <c r="D34" s="194"/>
      <c r="E34" s="194"/>
      <c r="F34" s="194"/>
      <c r="G34" s="194"/>
      <c r="H34" s="194"/>
      <c r="I34" s="194"/>
      <c r="J34" s="194"/>
      <c r="K34" s="194"/>
      <c r="L34" s="194"/>
      <c r="M34" s="194"/>
      <c r="N34" s="194"/>
      <c r="O34" s="194"/>
      <c r="P34" s="194"/>
      <c r="Q34" s="194"/>
      <c r="R34" s="194"/>
      <c r="S34" s="194"/>
      <c r="T34" s="194"/>
      <c r="U34" s="194"/>
      <c r="V34" s="194"/>
      <c r="W34" s="194"/>
      <c r="X34" s="194"/>
      <c r="Y34" s="194"/>
    </row>
    <row r="35" spans="2:27">
      <c r="B35" s="189" t="s">
        <v>203</v>
      </c>
      <c r="C35" s="290">
        <v>43739</v>
      </c>
      <c r="D35" s="190">
        <v>0.28999999999999998</v>
      </c>
      <c r="E35" s="191">
        <v>0.28999999999999998</v>
      </c>
      <c r="F35" s="191">
        <v>0.28999999999999998</v>
      </c>
      <c r="G35" s="192">
        <v>0.16</v>
      </c>
      <c r="H35" s="192">
        <v>7.6770970225334176E-2</v>
      </c>
      <c r="I35" s="193">
        <v>0.08</v>
      </c>
      <c r="J35" s="194"/>
      <c r="K35" s="194"/>
      <c r="L35" s="196">
        <v>1.2608476286579213</v>
      </c>
      <c r="M35" s="196">
        <v>1.2608476286579213</v>
      </c>
      <c r="N35" s="196">
        <v>1.2608476286579213</v>
      </c>
      <c r="O35" s="214">
        <v>1.2538726333907058</v>
      </c>
      <c r="P35" s="214">
        <v>1.1426475368618472</v>
      </c>
      <c r="Q35" s="215" t="s">
        <v>182</v>
      </c>
      <c r="R35" s="194"/>
      <c r="S35" s="194"/>
      <c r="T35" s="216">
        <v>0</v>
      </c>
      <c r="U35" s="201">
        <v>0</v>
      </c>
      <c r="V35" s="201">
        <v>0</v>
      </c>
      <c r="W35" s="192">
        <v>6.6000000000000003E-2</v>
      </c>
      <c r="X35" s="192">
        <v>7.7594568633279029E-2</v>
      </c>
      <c r="Y35" s="192">
        <v>0.06</v>
      </c>
      <c r="AA35" s="2" t="s">
        <v>90</v>
      </c>
    </row>
    <row r="36" spans="2:27">
      <c r="B36" s="189" t="s">
        <v>278</v>
      </c>
      <c r="C36" s="290" t="s">
        <v>206</v>
      </c>
      <c r="D36" s="201">
        <v>0</v>
      </c>
      <c r="E36" s="201">
        <v>0</v>
      </c>
      <c r="F36" s="201">
        <v>0</v>
      </c>
      <c r="G36" s="212" t="s">
        <v>15</v>
      </c>
      <c r="H36" s="212" t="s">
        <v>15</v>
      </c>
      <c r="I36" s="193">
        <v>0.09</v>
      </c>
      <c r="J36" s="194"/>
      <c r="K36" s="194"/>
      <c r="L36" s="215">
        <v>0.92</v>
      </c>
      <c r="M36" s="201">
        <v>0</v>
      </c>
      <c r="N36" s="215">
        <v>0.92</v>
      </c>
      <c r="O36" s="214">
        <v>1</v>
      </c>
      <c r="P36" s="214">
        <v>1.0123613824871605</v>
      </c>
      <c r="Q36" s="215" t="s">
        <v>207</v>
      </c>
      <c r="R36" s="194"/>
      <c r="S36" s="194"/>
      <c r="T36" s="217">
        <v>0</v>
      </c>
      <c r="U36" s="201">
        <v>0</v>
      </c>
      <c r="V36" s="209">
        <v>0</v>
      </c>
      <c r="W36" s="218">
        <v>0</v>
      </c>
      <c r="X36" s="218">
        <v>0</v>
      </c>
      <c r="Y36" s="218" t="s">
        <v>201</v>
      </c>
      <c r="Z36" s="2" t="s">
        <v>90</v>
      </c>
      <c r="AA36" s="2" t="s">
        <v>90</v>
      </c>
    </row>
    <row r="37" spans="2:27">
      <c r="B37" s="204" t="s">
        <v>33</v>
      </c>
      <c r="C37" s="286"/>
      <c r="D37" s="194"/>
      <c r="E37" s="194"/>
      <c r="F37" s="194"/>
      <c r="G37" s="194"/>
      <c r="H37" s="194"/>
      <c r="I37" s="194"/>
      <c r="J37" s="194"/>
      <c r="K37" s="194"/>
      <c r="L37" s="194"/>
      <c r="M37" s="194"/>
      <c r="N37" s="194"/>
      <c r="O37" s="194"/>
      <c r="P37" s="194"/>
      <c r="Q37" s="194"/>
      <c r="R37" s="194"/>
      <c r="S37" s="194"/>
      <c r="T37" s="194"/>
      <c r="U37" s="194"/>
      <c r="V37" s="194"/>
      <c r="W37" s="194"/>
      <c r="X37" s="194"/>
      <c r="Y37" s="194"/>
    </row>
    <row r="38" spans="2:27">
      <c r="B38" s="189" t="s">
        <v>181</v>
      </c>
      <c r="C38" s="290">
        <v>42948</v>
      </c>
      <c r="D38" s="190">
        <v>0.05</v>
      </c>
      <c r="E38" s="191">
        <v>5.0999999999999997E-2</v>
      </c>
      <c r="F38" s="191">
        <v>0.05</v>
      </c>
      <c r="G38" s="192">
        <v>4.3999999999999997E-2</v>
      </c>
      <c r="H38" s="192">
        <v>4.6750220656394961E-2</v>
      </c>
      <c r="I38" s="193">
        <v>0.04</v>
      </c>
      <c r="J38" s="194"/>
      <c r="K38" s="194"/>
      <c r="L38" s="196">
        <v>1.22</v>
      </c>
      <c r="M38" s="196">
        <v>1.1291759465478841</v>
      </c>
      <c r="N38" s="196">
        <v>1.22</v>
      </c>
      <c r="O38" s="214">
        <v>1.1768365437439912</v>
      </c>
      <c r="P38" s="214">
        <v>1.1917928560987661</v>
      </c>
      <c r="Q38" s="196" t="s">
        <v>182</v>
      </c>
      <c r="R38" s="194"/>
      <c r="S38" s="194"/>
      <c r="T38" s="210">
        <v>0.42</v>
      </c>
      <c r="U38" s="191">
        <v>0.25389755011135856</v>
      </c>
      <c r="V38" s="191">
        <v>0.42</v>
      </c>
      <c r="W38" s="192">
        <v>0.42117540516412583</v>
      </c>
      <c r="X38" s="192">
        <v>0.49580801821663595</v>
      </c>
      <c r="Y38" s="210">
        <v>0.55000000000000004</v>
      </c>
    </row>
    <row r="39" spans="2:27">
      <c r="B39" s="189" t="s">
        <v>184</v>
      </c>
      <c r="C39" s="290">
        <v>43586</v>
      </c>
      <c r="D39" s="191">
        <v>0.04</v>
      </c>
      <c r="E39" s="191">
        <v>0.04</v>
      </c>
      <c r="F39" s="191">
        <v>0.04</v>
      </c>
      <c r="G39" s="192">
        <v>0.04</v>
      </c>
      <c r="H39" s="192">
        <v>3.9E-2</v>
      </c>
      <c r="I39" s="219">
        <v>0.04</v>
      </c>
      <c r="J39" s="194"/>
      <c r="K39" s="194"/>
      <c r="L39" s="196">
        <v>1.03</v>
      </c>
      <c r="M39" s="196">
        <v>1.0431034482758621</v>
      </c>
      <c r="N39" s="196">
        <v>1.03</v>
      </c>
      <c r="O39" s="214">
        <v>1.0778281738233908</v>
      </c>
      <c r="P39" s="214">
        <v>1.0938602018258199</v>
      </c>
      <c r="Q39" s="196" t="s">
        <v>185</v>
      </c>
      <c r="R39" s="194"/>
      <c r="S39" s="194"/>
      <c r="T39" s="210">
        <v>0.04</v>
      </c>
      <c r="U39" s="191">
        <v>4.3103448275862072E-2</v>
      </c>
      <c r="V39" s="191">
        <v>0.04</v>
      </c>
      <c r="W39" s="192">
        <v>0.1892890710971866</v>
      </c>
      <c r="X39" s="192">
        <v>0.13949087298726462</v>
      </c>
      <c r="Y39" s="210">
        <v>0.21</v>
      </c>
    </row>
    <row r="40" spans="2:27">
      <c r="B40" s="189" t="s">
        <v>187</v>
      </c>
      <c r="C40" s="290">
        <v>44562</v>
      </c>
      <c r="D40" s="191">
        <v>0.06</v>
      </c>
      <c r="E40" s="191">
        <v>5.3999999999999999E-2</v>
      </c>
      <c r="F40" s="191">
        <v>0.06</v>
      </c>
      <c r="G40" s="192">
        <v>0.06</v>
      </c>
      <c r="H40" s="192">
        <v>6.4247319102287287E-2</v>
      </c>
      <c r="I40" s="219">
        <v>0.06</v>
      </c>
      <c r="J40" s="194"/>
      <c r="K40" s="194"/>
      <c r="L40" s="196">
        <v>1.01</v>
      </c>
      <c r="M40" s="196">
        <v>1</v>
      </c>
      <c r="N40" s="196">
        <v>1.01</v>
      </c>
      <c r="O40" s="214">
        <v>1.0240686250225293</v>
      </c>
      <c r="P40" s="214">
        <v>1.0489470271106647</v>
      </c>
      <c r="Q40" s="196" t="s">
        <v>188</v>
      </c>
      <c r="R40" s="194"/>
      <c r="S40" s="194"/>
      <c r="T40" s="210">
        <v>0.01</v>
      </c>
      <c r="U40" s="191">
        <v>0</v>
      </c>
      <c r="V40" s="191">
        <v>0.01</v>
      </c>
      <c r="W40" s="192">
        <v>2.4068625022529287E-2</v>
      </c>
      <c r="X40" s="192">
        <v>3.6871419359999998E-2</v>
      </c>
      <c r="Y40" s="210">
        <v>7.0000000000000007E-2</v>
      </c>
    </row>
    <row r="41" spans="2:27">
      <c r="B41" s="189" t="s">
        <v>190</v>
      </c>
      <c r="C41" s="290">
        <v>42036</v>
      </c>
      <c r="D41" s="191">
        <v>7.0000000000000007E-2</v>
      </c>
      <c r="E41" s="191">
        <v>7.0000000000000007E-2</v>
      </c>
      <c r="F41" s="191">
        <v>7.0000000000000007E-2</v>
      </c>
      <c r="G41" s="192">
        <v>6.9199999999999998E-2</v>
      </c>
      <c r="H41" s="192">
        <v>6.1632481217384336E-2</v>
      </c>
      <c r="I41" s="219">
        <v>0.05</v>
      </c>
      <c r="J41" s="194"/>
      <c r="K41" s="194"/>
      <c r="L41" s="196">
        <v>1.38</v>
      </c>
      <c r="M41" s="196">
        <v>1.3273626373626373</v>
      </c>
      <c r="N41" s="196">
        <v>1.38</v>
      </c>
      <c r="O41" s="214">
        <v>1.3033898169033304</v>
      </c>
      <c r="P41" s="214">
        <v>1.2042618098054012</v>
      </c>
      <c r="Q41" s="196" t="s">
        <v>191</v>
      </c>
      <c r="R41" s="194"/>
      <c r="S41" s="194"/>
      <c r="T41" s="210">
        <v>0.9</v>
      </c>
      <c r="U41" s="191">
        <v>0.9747252747252747</v>
      </c>
      <c r="V41" s="191">
        <v>0.9</v>
      </c>
      <c r="W41" s="192">
        <v>0.82</v>
      </c>
      <c r="X41" s="192">
        <v>0.96956887591507734</v>
      </c>
      <c r="Y41" s="210">
        <v>0.97</v>
      </c>
    </row>
    <row r="42" spans="2:27">
      <c r="B42" s="189" t="s">
        <v>279</v>
      </c>
      <c r="C42" s="290">
        <v>43709</v>
      </c>
      <c r="D42" s="191">
        <v>0.11</v>
      </c>
      <c r="E42" s="191">
        <v>0.11</v>
      </c>
      <c r="F42" s="191">
        <v>0.11</v>
      </c>
      <c r="G42" s="192">
        <v>0.106</v>
      </c>
      <c r="H42" s="192">
        <v>0.10182594656944277</v>
      </c>
      <c r="I42" s="219">
        <v>0.09</v>
      </c>
      <c r="J42" s="194"/>
      <c r="K42" s="194"/>
      <c r="L42" s="196">
        <v>1.18</v>
      </c>
      <c r="M42" s="196">
        <v>1.1469086651053864</v>
      </c>
      <c r="N42" s="196">
        <v>1.18</v>
      </c>
      <c r="O42" s="214">
        <v>1.1774349083895854</v>
      </c>
      <c r="P42" s="214">
        <v>1.1968556846297576</v>
      </c>
      <c r="Q42" s="196" t="s">
        <v>193</v>
      </c>
      <c r="R42" s="194"/>
      <c r="S42" s="194"/>
      <c r="T42" s="210">
        <v>0.43</v>
      </c>
      <c r="U42" s="191">
        <v>0.30327868852459017</v>
      </c>
      <c r="V42" s="191">
        <v>0.43</v>
      </c>
      <c r="W42" s="192">
        <v>0.16</v>
      </c>
      <c r="X42" s="192">
        <v>0.24899632638263927</v>
      </c>
      <c r="Y42" s="210">
        <v>0.28000000000000003</v>
      </c>
    </row>
    <row r="43" spans="2:27">
      <c r="B43" s="189" t="s">
        <v>280</v>
      </c>
      <c r="C43" s="290">
        <v>44256</v>
      </c>
      <c r="D43" s="191">
        <v>0.15</v>
      </c>
      <c r="E43" s="191">
        <v>0</v>
      </c>
      <c r="F43" s="191">
        <v>0.15</v>
      </c>
      <c r="G43" s="192">
        <v>0.13500000000000001</v>
      </c>
      <c r="H43" s="192">
        <v>0.10366612076759338</v>
      </c>
      <c r="I43" s="219">
        <v>0.11</v>
      </c>
      <c r="J43" s="194"/>
      <c r="K43" s="194"/>
      <c r="L43" s="196">
        <v>1.06</v>
      </c>
      <c r="M43" s="196">
        <v>1.0272727272727273</v>
      </c>
      <c r="N43" s="196">
        <v>1.06</v>
      </c>
      <c r="O43" s="214">
        <v>1.0614334470989761</v>
      </c>
      <c r="P43" s="214">
        <v>1.1455491678500969</v>
      </c>
      <c r="Q43" s="196" t="s">
        <v>177</v>
      </c>
      <c r="R43" s="194"/>
      <c r="S43" s="194"/>
      <c r="T43" s="210">
        <v>3.0927835051546393E-2</v>
      </c>
      <c r="U43" s="191">
        <v>3.0927835051546393E-2</v>
      </c>
      <c r="V43" s="191">
        <v>3.0927835051546393E-2</v>
      </c>
      <c r="W43" s="192">
        <v>0.05</v>
      </c>
      <c r="X43" s="192">
        <v>6.73476201130941E-2</v>
      </c>
      <c r="Y43" s="210">
        <v>0.1</v>
      </c>
    </row>
    <row r="44" spans="2:27">
      <c r="B44" s="189" t="s">
        <v>197</v>
      </c>
      <c r="C44" s="290">
        <v>42004</v>
      </c>
      <c r="D44" s="219">
        <v>6.5000000000000002E-2</v>
      </c>
      <c r="E44" s="219">
        <v>6.5000000000000002E-2</v>
      </c>
      <c r="F44" s="219">
        <v>6.5000000000000002E-2</v>
      </c>
      <c r="G44" s="192">
        <v>7.6999999999999999E-2</v>
      </c>
      <c r="H44" s="192">
        <v>7.51206785440445E-2</v>
      </c>
      <c r="I44" s="219">
        <v>0.13</v>
      </c>
      <c r="J44" s="194"/>
      <c r="K44" s="194"/>
      <c r="L44" s="215">
        <v>1.24</v>
      </c>
      <c r="M44" s="215">
        <v>1.2218844984802431</v>
      </c>
      <c r="N44" s="215">
        <v>1.24</v>
      </c>
      <c r="O44" s="214">
        <v>1.2796992481203007</v>
      </c>
      <c r="P44" s="214">
        <v>1.3141821292356186</v>
      </c>
      <c r="Q44" s="196" t="s">
        <v>198</v>
      </c>
      <c r="R44" s="194"/>
      <c r="S44" s="194"/>
      <c r="T44" s="211">
        <v>0.66</v>
      </c>
      <c r="U44" s="219">
        <v>0.58966565349544076</v>
      </c>
      <c r="V44" s="219">
        <v>0.66</v>
      </c>
      <c r="W44" s="192">
        <v>0.28999999999999998</v>
      </c>
      <c r="X44" s="192">
        <v>0.45287901100753558</v>
      </c>
      <c r="Y44" s="210">
        <v>0.63</v>
      </c>
    </row>
    <row r="45" spans="2:27">
      <c r="B45" s="204" t="s">
        <v>84</v>
      </c>
      <c r="C45" s="286"/>
      <c r="D45" s="191"/>
      <c r="E45" s="194"/>
      <c r="F45" s="194"/>
      <c r="G45" s="194"/>
      <c r="H45" s="194"/>
      <c r="I45" s="219"/>
      <c r="J45" s="194"/>
      <c r="K45" s="194"/>
      <c r="L45" s="194"/>
      <c r="M45" s="194"/>
      <c r="N45" s="194"/>
      <c r="O45" s="194"/>
      <c r="P45" s="194"/>
      <c r="Q45" s="194"/>
      <c r="R45" s="194"/>
      <c r="S45" s="194"/>
      <c r="T45" s="194"/>
      <c r="U45" s="194"/>
      <c r="V45" s="194"/>
      <c r="W45" s="194"/>
      <c r="X45" s="194"/>
      <c r="Y45" s="194"/>
    </row>
    <row r="46" spans="2:27">
      <c r="B46" s="220" t="s">
        <v>168</v>
      </c>
      <c r="C46" s="328">
        <v>43921</v>
      </c>
      <c r="D46" s="221">
        <v>0.23</v>
      </c>
      <c r="E46" s="221">
        <v>0.27</v>
      </c>
      <c r="F46" s="221">
        <v>0.23</v>
      </c>
      <c r="G46" s="222">
        <v>0.24</v>
      </c>
      <c r="H46" s="222">
        <v>0.22621093502421541</v>
      </c>
      <c r="I46" s="223">
        <v>0.2089668683875614</v>
      </c>
      <c r="J46" s="220"/>
      <c r="K46" s="220"/>
      <c r="L46" s="224" t="s">
        <v>281</v>
      </c>
      <c r="M46" s="224">
        <v>1.1990291262135921</v>
      </c>
      <c r="N46" s="224" t="s">
        <v>281</v>
      </c>
      <c r="O46" s="225">
        <v>1.2661870503597121</v>
      </c>
      <c r="P46" s="225">
        <v>1.2836651482559367</v>
      </c>
      <c r="Q46" s="224">
        <v>1.3416068465473863</v>
      </c>
      <c r="R46" s="220"/>
      <c r="S46" s="220"/>
      <c r="T46" s="226">
        <v>0.02</v>
      </c>
      <c r="U46" s="221">
        <v>0.02</v>
      </c>
      <c r="V46" s="221">
        <v>0.02</v>
      </c>
      <c r="W46" s="222">
        <v>0.01</v>
      </c>
      <c r="X46" s="222">
        <v>0.01</v>
      </c>
      <c r="Y46" s="226">
        <v>7.5425330150624839E-3</v>
      </c>
    </row>
    <row r="47" spans="2:27">
      <c r="I47" s="227"/>
    </row>
    <row r="49" spans="2:14">
      <c r="B49" s="2" t="s">
        <v>90</v>
      </c>
    </row>
    <row r="52" spans="2:14">
      <c r="N52" s="2" t="s">
        <v>90</v>
      </c>
    </row>
  </sheetData>
  <mergeCells count="3">
    <mergeCell ref="D5:I5"/>
    <mergeCell ref="L5:Q5"/>
    <mergeCell ref="T5:Y5"/>
  </mergeCells>
  <pageMargins left="0.25" right="0.25" top="0.75" bottom="0.75" header="0.3" footer="0.3"/>
  <pageSetup paperSize="9" scale="55"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6495F-8EEA-47A2-BEEA-BAE1C0F8B580}">
  <sheetPr>
    <tabColor theme="4"/>
    <pageSetUpPr fitToPage="1"/>
  </sheetPr>
  <dimension ref="B2:N25"/>
  <sheetViews>
    <sheetView showGridLines="0" zoomScaleNormal="100" zoomScaleSheetLayoutView="100" workbookViewId="0">
      <selection activeCell="L37" sqref="L37"/>
    </sheetView>
  </sheetViews>
  <sheetFormatPr defaultRowHeight="14.25"/>
  <cols>
    <col min="1" max="1" width="1.86328125" customWidth="1"/>
    <col min="2" max="2" width="16.86328125" customWidth="1"/>
  </cols>
  <sheetData>
    <row r="2" spans="2:2">
      <c r="B2" s="292" t="s">
        <v>0</v>
      </c>
    </row>
    <row r="6" spans="2:2" ht="36">
      <c r="B6" s="294" t="s">
        <v>282</v>
      </c>
    </row>
    <row r="13" spans="2:2" ht="18">
      <c r="B13" s="161"/>
    </row>
    <row r="17" spans="2:14">
      <c r="B17" s="162"/>
    </row>
    <row r="24" spans="2:14">
      <c r="B24" s="163"/>
      <c r="C24" s="163"/>
      <c r="D24" s="163"/>
      <c r="E24" s="163"/>
      <c r="F24" s="163"/>
      <c r="G24" s="163"/>
      <c r="H24" s="163"/>
      <c r="I24" s="163"/>
      <c r="J24" s="163"/>
      <c r="K24" s="163"/>
      <c r="L24" s="163"/>
      <c r="M24" s="163"/>
      <c r="N24" s="163"/>
    </row>
    <row r="25" spans="2:14">
      <c r="B25" s="164" t="s">
        <v>3</v>
      </c>
    </row>
  </sheetData>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A8FEB-185B-4678-B469-60BCA6A56A1A}">
  <sheetPr>
    <pageSetUpPr fitToPage="1"/>
  </sheetPr>
  <dimension ref="B1:K46"/>
  <sheetViews>
    <sheetView showGridLines="0" topLeftCell="A6" zoomScaleNormal="100" workbookViewId="0">
      <selection activeCell="B36" sqref="B36:I39"/>
    </sheetView>
  </sheetViews>
  <sheetFormatPr defaultColWidth="8.73046875" defaultRowHeight="14.25"/>
  <cols>
    <col min="1" max="1" width="2.86328125" style="104" customWidth="1"/>
    <col min="2" max="2" width="57.73046875" style="104" customWidth="1"/>
    <col min="3" max="3" width="12.3984375" style="104" bestFit="1" customWidth="1"/>
    <col min="4" max="4" width="18.3984375" style="104" bestFit="1" customWidth="1"/>
    <col min="5" max="5" width="17" style="104" bestFit="1" customWidth="1"/>
    <col min="6" max="6" width="11.3984375" style="104" customWidth="1"/>
    <col min="7" max="7" width="25" style="104" customWidth="1"/>
    <col min="8" max="8" width="19.3984375" style="104" bestFit="1" customWidth="1"/>
    <col min="9" max="9" width="10.1328125" style="104" customWidth="1"/>
    <col min="10" max="16384" width="8.73046875" style="104"/>
  </cols>
  <sheetData>
    <row r="1" spans="2:9">
      <c r="B1" s="319" t="s">
        <v>283</v>
      </c>
    </row>
    <row r="2" spans="2:9">
      <c r="B2" s="320"/>
      <c r="C2" s="310" t="s">
        <v>284</v>
      </c>
      <c r="D2" s="408" t="s">
        <v>285</v>
      </c>
      <c r="E2" s="408" t="s">
        <v>286</v>
      </c>
      <c r="F2" s="408" t="s">
        <v>287</v>
      </c>
      <c r="G2" s="408" t="s">
        <v>288</v>
      </c>
      <c r="H2" s="408" t="s">
        <v>289</v>
      </c>
      <c r="I2" s="408" t="s">
        <v>290</v>
      </c>
    </row>
    <row r="3" spans="2:9">
      <c r="B3" s="320"/>
      <c r="C3" s="321">
        <v>45382</v>
      </c>
      <c r="D3" s="408"/>
      <c r="E3" s="408"/>
      <c r="F3" s="408"/>
      <c r="G3" s="408"/>
      <c r="H3" s="408"/>
      <c r="I3" s="408"/>
    </row>
    <row r="4" spans="2:9">
      <c r="B4" s="322" t="s">
        <v>291</v>
      </c>
      <c r="C4" s="311" t="s">
        <v>292</v>
      </c>
      <c r="D4" s="408"/>
      <c r="E4" s="408"/>
      <c r="F4" s="408"/>
      <c r="G4" s="408"/>
      <c r="H4" s="408"/>
      <c r="I4" s="408"/>
    </row>
    <row r="5" spans="2:9">
      <c r="B5" s="418" t="s">
        <v>293</v>
      </c>
      <c r="C5" s="409">
        <v>1490.6</v>
      </c>
      <c r="D5" s="120" t="s">
        <v>294</v>
      </c>
      <c r="E5" s="120" t="s">
        <v>295</v>
      </c>
      <c r="F5" s="120" t="s">
        <v>296</v>
      </c>
      <c r="G5" s="263">
        <v>15.1</v>
      </c>
      <c r="H5" s="121" t="s">
        <v>297</v>
      </c>
      <c r="I5" s="122">
        <v>187.6</v>
      </c>
    </row>
    <row r="6" spans="2:9">
      <c r="B6" s="418"/>
      <c r="C6" s="410"/>
      <c r="D6" s="400" t="s">
        <v>298</v>
      </c>
      <c r="E6" s="120" t="s">
        <v>299</v>
      </c>
      <c r="F6" s="120" t="s">
        <v>300</v>
      </c>
      <c r="G6" s="262">
        <v>0.11213826572626841</v>
      </c>
      <c r="H6" s="121" t="s">
        <v>301</v>
      </c>
      <c r="I6" s="122">
        <v>-187.6</v>
      </c>
    </row>
    <row r="7" spans="2:9">
      <c r="B7" s="418"/>
      <c r="C7" s="411"/>
      <c r="D7" s="400"/>
      <c r="E7" s="120" t="s">
        <v>295</v>
      </c>
      <c r="F7" s="120" t="s">
        <v>302</v>
      </c>
      <c r="G7" s="263">
        <v>11.833575338862831</v>
      </c>
      <c r="H7" s="123"/>
      <c r="I7" s="122"/>
    </row>
    <row r="8" spans="2:9">
      <c r="B8" s="116"/>
      <c r="C8" s="160"/>
      <c r="D8" s="264"/>
      <c r="E8" s="60"/>
      <c r="F8" s="60"/>
      <c r="G8" s="265"/>
      <c r="H8" s="266"/>
      <c r="I8" s="267"/>
    </row>
    <row r="9" spans="2:9">
      <c r="B9" s="418" t="s">
        <v>303</v>
      </c>
      <c r="C9" s="409">
        <v>583</v>
      </c>
      <c r="D9" s="388" t="s">
        <v>304</v>
      </c>
      <c r="E9" s="388" t="s">
        <v>15</v>
      </c>
      <c r="F9" s="388" t="s">
        <v>15</v>
      </c>
      <c r="G9" s="388" t="s">
        <v>15</v>
      </c>
      <c r="H9" s="121" t="s">
        <v>305</v>
      </c>
      <c r="I9" s="122">
        <v>58.3</v>
      </c>
    </row>
    <row r="10" spans="2:9">
      <c r="B10" s="418"/>
      <c r="C10" s="411"/>
      <c r="D10" s="419"/>
      <c r="E10" s="389"/>
      <c r="F10" s="389"/>
      <c r="G10" s="389"/>
      <c r="H10" s="121" t="s">
        <v>306</v>
      </c>
      <c r="I10" s="122">
        <v>-58.3</v>
      </c>
    </row>
    <row r="11" spans="2:9">
      <c r="B11" s="116"/>
      <c r="C11" s="160"/>
      <c r="D11" s="264"/>
      <c r="E11" s="60"/>
      <c r="F11" s="60"/>
      <c r="G11" s="265"/>
      <c r="H11" s="266"/>
      <c r="I11" s="267"/>
    </row>
    <row r="12" spans="2:9" ht="14.25" customHeight="1">
      <c r="B12" s="418" t="s">
        <v>307</v>
      </c>
      <c r="C12" s="410">
        <v>92</v>
      </c>
      <c r="D12" s="388" t="s">
        <v>294</v>
      </c>
      <c r="E12" s="390" t="s">
        <v>295</v>
      </c>
      <c r="F12" s="390" t="s">
        <v>308</v>
      </c>
      <c r="G12" s="392">
        <v>14.1019961838941</v>
      </c>
      <c r="H12" s="121" t="s">
        <v>297</v>
      </c>
      <c r="I12" s="122">
        <v>9.6999999999999993</v>
      </c>
    </row>
    <row r="13" spans="2:9">
      <c r="B13" s="418"/>
      <c r="C13" s="410"/>
      <c r="D13" s="413"/>
      <c r="E13" s="391"/>
      <c r="F13" s="391"/>
      <c r="G13" s="393"/>
      <c r="H13" s="121" t="s">
        <v>309</v>
      </c>
      <c r="I13" s="122">
        <v>-9.6999999999999993</v>
      </c>
    </row>
    <row r="14" spans="2:9">
      <c r="B14" s="116"/>
      <c r="C14" s="160"/>
      <c r="D14" s="264"/>
      <c r="E14" s="60"/>
      <c r="F14" s="60"/>
      <c r="G14" s="265"/>
      <c r="H14" s="266"/>
      <c r="I14" s="267"/>
    </row>
    <row r="15" spans="2:9">
      <c r="B15" s="405" t="s">
        <v>310</v>
      </c>
      <c r="C15" s="395">
        <v>58</v>
      </c>
      <c r="D15" s="390" t="s">
        <v>298</v>
      </c>
      <c r="E15" s="268" t="s">
        <v>311</v>
      </c>
      <c r="F15" s="268" t="s">
        <v>348</v>
      </c>
      <c r="G15" s="262">
        <v>0.01</v>
      </c>
      <c r="H15" s="123" t="s">
        <v>312</v>
      </c>
      <c r="I15" s="125">
        <v>0</v>
      </c>
    </row>
    <row r="16" spans="2:9">
      <c r="B16" s="407"/>
      <c r="C16" s="395"/>
      <c r="D16" s="414"/>
      <c r="E16" s="269" t="s">
        <v>313</v>
      </c>
      <c r="F16" s="270">
        <v>0.32200000000000001</v>
      </c>
      <c r="G16" s="270">
        <v>0.32200000000000001</v>
      </c>
      <c r="H16" s="123" t="s">
        <v>314</v>
      </c>
      <c r="I16" s="122">
        <v>-0.5</v>
      </c>
    </row>
    <row r="17" spans="2:11">
      <c r="B17" s="407"/>
      <c r="C17" s="395"/>
      <c r="D17" s="414"/>
      <c r="E17" s="269" t="s">
        <v>315</v>
      </c>
      <c r="F17" s="269" t="s">
        <v>316</v>
      </c>
      <c r="G17" s="269" t="s">
        <v>316</v>
      </c>
      <c r="H17" s="121"/>
      <c r="I17" s="122"/>
    </row>
    <row r="18" spans="2:11">
      <c r="B18" s="406"/>
      <c r="C18" s="395"/>
      <c r="D18" s="415"/>
      <c r="E18" s="271" t="s">
        <v>317</v>
      </c>
      <c r="F18" s="271" t="s">
        <v>349</v>
      </c>
      <c r="G18" s="272">
        <v>0.112</v>
      </c>
      <c r="H18" s="121"/>
      <c r="I18" s="122"/>
    </row>
    <row r="19" spans="2:11">
      <c r="B19" s="116"/>
      <c r="C19" s="160"/>
      <c r="D19" s="264"/>
      <c r="E19" s="60"/>
      <c r="F19" s="60"/>
      <c r="G19" s="265"/>
      <c r="H19" s="273"/>
      <c r="I19" s="274"/>
    </row>
    <row r="20" spans="2:11">
      <c r="B20" s="417" t="s">
        <v>69</v>
      </c>
      <c r="C20" s="395">
        <v>505</v>
      </c>
      <c r="D20" s="120" t="s">
        <v>318</v>
      </c>
      <c r="E20" s="120" t="s">
        <v>15</v>
      </c>
      <c r="F20" s="120" t="s">
        <v>15</v>
      </c>
      <c r="G20" s="120" t="s">
        <v>15</v>
      </c>
      <c r="H20" s="124" t="s">
        <v>319</v>
      </c>
      <c r="I20" s="125">
        <v>50.53</v>
      </c>
    </row>
    <row r="21" spans="2:11">
      <c r="B21" s="417"/>
      <c r="C21" s="395"/>
      <c r="D21" s="396" t="s">
        <v>320</v>
      </c>
      <c r="E21" s="396" t="s">
        <v>15</v>
      </c>
      <c r="F21" s="396" t="s">
        <v>15</v>
      </c>
      <c r="G21" s="396" t="s">
        <v>15</v>
      </c>
      <c r="H21" s="123" t="s">
        <v>321</v>
      </c>
      <c r="I21" s="122">
        <v>-50.53</v>
      </c>
    </row>
    <row r="22" spans="2:11">
      <c r="B22" s="417"/>
      <c r="C22" s="395"/>
      <c r="D22" s="416"/>
      <c r="E22" s="404"/>
      <c r="F22" s="404"/>
      <c r="G22" s="404"/>
      <c r="H22" s="123"/>
      <c r="I22" s="122"/>
    </row>
    <row r="23" spans="2:11">
      <c r="B23" s="116"/>
      <c r="C23" s="160"/>
      <c r="D23" s="264"/>
      <c r="E23" s="60"/>
      <c r="F23" s="60"/>
      <c r="G23" s="265"/>
      <c r="H23" s="266"/>
      <c r="I23" s="267"/>
    </row>
    <row r="24" spans="2:11">
      <c r="B24" s="405" t="s">
        <v>322</v>
      </c>
      <c r="C24" s="409">
        <v>186</v>
      </c>
      <c r="D24" s="396" t="s">
        <v>298</v>
      </c>
      <c r="E24" s="120" t="s">
        <v>299</v>
      </c>
      <c r="F24" s="120" t="s">
        <v>323</v>
      </c>
      <c r="G24" s="128">
        <v>0.151</v>
      </c>
      <c r="H24" s="123"/>
      <c r="I24" s="122"/>
    </row>
    <row r="25" spans="2:11">
      <c r="B25" s="407"/>
      <c r="C25" s="410"/>
      <c r="D25" s="412"/>
      <c r="E25" s="400" t="s">
        <v>324</v>
      </c>
      <c r="F25" s="401" t="s">
        <v>325</v>
      </c>
      <c r="G25" s="402">
        <v>3.3000000000000002E-2</v>
      </c>
      <c r="H25" s="123" t="s">
        <v>312</v>
      </c>
      <c r="I25" s="122">
        <v>22.793675725190202</v>
      </c>
    </row>
    <row r="26" spans="2:11">
      <c r="B26" s="407"/>
      <c r="C26" s="410"/>
      <c r="D26" s="412"/>
      <c r="E26" s="400"/>
      <c r="F26" s="400"/>
      <c r="G26" s="403"/>
      <c r="H26" s="123" t="s">
        <v>314</v>
      </c>
      <c r="I26" s="122">
        <v>-23.827886306240998</v>
      </c>
    </row>
    <row r="27" spans="2:11">
      <c r="B27" s="407"/>
      <c r="C27" s="410"/>
      <c r="D27" s="412"/>
      <c r="E27" s="120" t="s">
        <v>326</v>
      </c>
      <c r="F27" s="129" t="s">
        <v>327</v>
      </c>
      <c r="G27" s="128">
        <v>0.19450000000000001</v>
      </c>
      <c r="H27" s="123"/>
      <c r="I27" s="122"/>
    </row>
    <row r="28" spans="2:11">
      <c r="B28" s="407"/>
      <c r="C28" s="410"/>
      <c r="D28" s="412"/>
      <c r="E28" s="120" t="s">
        <v>328</v>
      </c>
      <c r="F28" s="129">
        <v>0.75</v>
      </c>
      <c r="G28" s="128">
        <v>0.75</v>
      </c>
      <c r="H28" s="123"/>
      <c r="I28" s="122"/>
    </row>
    <row r="29" spans="2:11">
      <c r="B29" s="406"/>
      <c r="C29" s="411"/>
      <c r="D29" s="397"/>
      <c r="E29" s="120" t="s">
        <v>329</v>
      </c>
      <c r="F29" s="129">
        <v>0.995</v>
      </c>
      <c r="G29" s="128">
        <v>0.995</v>
      </c>
      <c r="H29" s="123"/>
      <c r="I29" s="127"/>
    </row>
    <row r="30" spans="2:11">
      <c r="B30" s="116"/>
      <c r="C30" s="160"/>
      <c r="D30" s="264"/>
      <c r="E30" s="60"/>
      <c r="F30" s="60"/>
      <c r="G30" s="265"/>
      <c r="H30" s="275"/>
      <c r="I30" s="276"/>
      <c r="K30" s="42"/>
    </row>
    <row r="31" spans="2:11">
      <c r="B31" s="405" t="s">
        <v>330</v>
      </c>
      <c r="C31" s="395">
        <v>32</v>
      </c>
      <c r="D31" s="396" t="s">
        <v>318</v>
      </c>
      <c r="E31" s="396" t="s">
        <v>15</v>
      </c>
      <c r="F31" s="396" t="s">
        <v>15</v>
      </c>
      <c r="G31" s="398" t="s">
        <v>15</v>
      </c>
      <c r="H31" s="124" t="s">
        <v>319</v>
      </c>
      <c r="I31" s="125">
        <v>-18.669999999999998</v>
      </c>
      <c r="K31" s="42"/>
    </row>
    <row r="32" spans="2:11">
      <c r="B32" s="406"/>
      <c r="C32" s="395"/>
      <c r="D32" s="397"/>
      <c r="E32" s="397"/>
      <c r="F32" s="397"/>
      <c r="G32" s="399"/>
      <c r="H32" s="126" t="s">
        <v>321</v>
      </c>
      <c r="I32" s="127">
        <v>18.669999999999998</v>
      </c>
    </row>
    <row r="33" spans="2:10">
      <c r="B33" s="323" t="s">
        <v>331</v>
      </c>
      <c r="C33" s="324">
        <f>SUM(C5:C32)</f>
        <v>2946.6</v>
      </c>
      <c r="D33" s="325"/>
      <c r="E33" s="325"/>
      <c r="F33" s="314"/>
      <c r="G33" s="314"/>
      <c r="H33" s="326"/>
      <c r="I33" s="327"/>
    </row>
    <row r="34" spans="2:10">
      <c r="B34" s="116" t="s">
        <v>332</v>
      </c>
      <c r="C34" s="160">
        <v>124</v>
      </c>
      <c r="D34" s="118"/>
      <c r="E34" s="119"/>
      <c r="F34" s="119"/>
      <c r="G34" s="118"/>
      <c r="H34" s="119"/>
      <c r="I34" s="130"/>
    </row>
    <row r="35" spans="2:10">
      <c r="B35" s="116" t="s">
        <v>333</v>
      </c>
      <c r="C35" s="160">
        <f>C33+C34</f>
        <v>3070.6</v>
      </c>
      <c r="D35" s="118"/>
      <c r="E35" s="119"/>
      <c r="F35" s="119"/>
      <c r="G35" s="118"/>
      <c r="H35" s="119"/>
      <c r="I35" s="130"/>
    </row>
    <row r="36" spans="2:10" ht="16.5" customHeight="1">
      <c r="B36" s="394" t="s">
        <v>334</v>
      </c>
      <c r="C36" s="394"/>
      <c r="D36" s="394"/>
      <c r="E36" s="394"/>
      <c r="F36" s="394"/>
      <c r="G36" s="394"/>
      <c r="H36" s="394"/>
      <c r="I36" s="394"/>
      <c r="J36" s="131"/>
    </row>
    <row r="37" spans="2:10" ht="15" customHeight="1">
      <c r="B37" s="363"/>
      <c r="C37" s="363"/>
      <c r="D37" s="363"/>
      <c r="E37" s="363"/>
      <c r="F37" s="363"/>
      <c r="G37" s="363"/>
      <c r="H37" s="363"/>
      <c r="I37" s="363"/>
    </row>
    <row r="38" spans="2:10" ht="22.15" customHeight="1">
      <c r="B38" s="363"/>
      <c r="C38" s="363"/>
      <c r="D38" s="363"/>
      <c r="E38" s="363"/>
      <c r="F38" s="363"/>
      <c r="G38" s="363"/>
      <c r="H38" s="363"/>
      <c r="I38" s="363"/>
    </row>
    <row r="39" spans="2:10" ht="21" customHeight="1">
      <c r="B39" s="363"/>
      <c r="C39" s="363"/>
      <c r="D39" s="363"/>
      <c r="E39" s="363"/>
      <c r="F39" s="363"/>
      <c r="G39" s="363"/>
      <c r="H39" s="363"/>
      <c r="I39" s="363"/>
    </row>
    <row r="43" spans="2:10" ht="15.75">
      <c r="B43" s="132"/>
      <c r="C43" s="133"/>
    </row>
    <row r="44" spans="2:10" ht="15.75">
      <c r="B44" s="132"/>
      <c r="C44" s="133"/>
    </row>
    <row r="45" spans="2:10" ht="15.75">
      <c r="B45" s="132"/>
      <c r="C45" s="133"/>
    </row>
    <row r="46" spans="2:10" ht="15.75">
      <c r="B46" s="132"/>
      <c r="C46" s="133"/>
    </row>
  </sheetData>
  <mergeCells count="43">
    <mergeCell ref="B20:B22"/>
    <mergeCell ref="B9:B10"/>
    <mergeCell ref="C9:C10"/>
    <mergeCell ref="D9:D10"/>
    <mergeCell ref="B5:B7"/>
    <mergeCell ref="C5:C7"/>
    <mergeCell ref="D6:D7"/>
    <mergeCell ref="B12:B13"/>
    <mergeCell ref="B15:B18"/>
    <mergeCell ref="C12:C13"/>
    <mergeCell ref="C24:C29"/>
    <mergeCell ref="D24:D29"/>
    <mergeCell ref="D12:D13"/>
    <mergeCell ref="D15:D18"/>
    <mergeCell ref="D21:D22"/>
    <mergeCell ref="I2:I4"/>
    <mergeCell ref="D2:D4"/>
    <mergeCell ref="E2:E4"/>
    <mergeCell ref="F2:F4"/>
    <mergeCell ref="G2:G4"/>
    <mergeCell ref="H2:H4"/>
    <mergeCell ref="B36:I39"/>
    <mergeCell ref="C15:C18"/>
    <mergeCell ref="C20:C22"/>
    <mergeCell ref="D31:D32"/>
    <mergeCell ref="E31:E32"/>
    <mergeCell ref="F31:F32"/>
    <mergeCell ref="G31:G32"/>
    <mergeCell ref="E25:E26"/>
    <mergeCell ref="F25:F26"/>
    <mergeCell ref="G25:G26"/>
    <mergeCell ref="E21:E22"/>
    <mergeCell ref="F21:F22"/>
    <mergeCell ref="G21:G22"/>
    <mergeCell ref="C31:C32"/>
    <mergeCell ref="B31:B32"/>
    <mergeCell ref="B24:B29"/>
    <mergeCell ref="E9:E10"/>
    <mergeCell ref="F9:F10"/>
    <mergeCell ref="G9:G10"/>
    <mergeCell ref="E12:E13"/>
    <mergeCell ref="F12:F13"/>
    <mergeCell ref="G12:G13"/>
  </mergeCells>
  <printOptions horizontalCentered="1" verticalCentered="1"/>
  <pageMargins left="0.23622047244094491" right="0.23622047244094491" top="0.74803149606299213" bottom="0.74803149606299213" header="0.31496062992125984" footer="0.31496062992125984"/>
  <pageSetup paperSize="9" scale="8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EF2F1-97BA-4105-8286-AF2282678D1E}">
  <sheetPr>
    <tabColor theme="0" tint="-0.34998626667073579"/>
    <pageSetUpPr fitToPage="1"/>
  </sheetPr>
  <dimension ref="B1:P27"/>
  <sheetViews>
    <sheetView showGridLines="0" zoomScaleNormal="100" workbookViewId="0"/>
  </sheetViews>
  <sheetFormatPr defaultColWidth="8.73046875" defaultRowHeight="10.5"/>
  <cols>
    <col min="1" max="1" width="2.86328125" style="3" customWidth="1"/>
    <col min="2" max="16384" width="8.73046875" style="3"/>
  </cols>
  <sheetData>
    <row r="1" spans="2:16" ht="13.15">
      <c r="B1" s="4" t="s">
        <v>335</v>
      </c>
    </row>
    <row r="2" spans="2:16">
      <c r="B2" s="378" t="s">
        <v>336</v>
      </c>
      <c r="C2" s="378"/>
      <c r="D2" s="378"/>
      <c r="E2" s="378"/>
      <c r="F2" s="378"/>
      <c r="G2" s="378"/>
      <c r="H2" s="378"/>
      <c r="I2" s="378"/>
      <c r="J2" s="378"/>
      <c r="K2" s="378"/>
      <c r="L2" s="378"/>
      <c r="M2" s="378"/>
      <c r="N2" s="378"/>
      <c r="O2" s="378"/>
      <c r="P2" s="378"/>
    </row>
    <row r="3" spans="2:16">
      <c r="B3" s="378"/>
      <c r="C3" s="378"/>
      <c r="D3" s="378"/>
      <c r="E3" s="378"/>
      <c r="F3" s="378"/>
      <c r="G3" s="378"/>
      <c r="H3" s="378"/>
      <c r="I3" s="378"/>
      <c r="J3" s="378"/>
      <c r="K3" s="378"/>
      <c r="L3" s="378"/>
      <c r="M3" s="378"/>
      <c r="N3" s="378"/>
      <c r="O3" s="378"/>
      <c r="P3" s="378"/>
    </row>
    <row r="4" spans="2:16">
      <c r="B4" s="378"/>
      <c r="C4" s="378"/>
      <c r="D4" s="378"/>
      <c r="E4" s="378"/>
      <c r="F4" s="378"/>
      <c r="G4" s="378"/>
      <c r="H4" s="378"/>
      <c r="I4" s="378"/>
      <c r="J4" s="378"/>
      <c r="K4" s="378"/>
      <c r="L4" s="378"/>
      <c r="M4" s="378"/>
      <c r="N4" s="378"/>
      <c r="O4" s="378"/>
      <c r="P4" s="378"/>
    </row>
    <row r="5" spans="2:16">
      <c r="B5" s="378"/>
      <c r="C5" s="378"/>
      <c r="D5" s="378"/>
      <c r="E5" s="378"/>
      <c r="F5" s="378"/>
      <c r="G5" s="378"/>
      <c r="H5" s="378"/>
      <c r="I5" s="378"/>
      <c r="J5" s="378"/>
      <c r="K5" s="378"/>
      <c r="L5" s="378"/>
      <c r="M5" s="378"/>
      <c r="N5" s="378"/>
      <c r="O5" s="378"/>
      <c r="P5" s="378"/>
    </row>
    <row r="6" spans="2:16">
      <c r="B6" s="378"/>
      <c r="C6" s="378"/>
      <c r="D6" s="378"/>
      <c r="E6" s="378"/>
      <c r="F6" s="378"/>
      <c r="G6" s="378"/>
      <c r="H6" s="378"/>
      <c r="I6" s="378"/>
      <c r="J6" s="378"/>
      <c r="K6" s="378"/>
      <c r="L6" s="378"/>
      <c r="M6" s="378"/>
      <c r="N6" s="378"/>
      <c r="O6" s="378"/>
      <c r="P6" s="378"/>
    </row>
    <row r="7" spans="2:16">
      <c r="B7" s="378"/>
      <c r="C7" s="378"/>
      <c r="D7" s="378"/>
      <c r="E7" s="378"/>
      <c r="F7" s="378"/>
      <c r="G7" s="378"/>
      <c r="H7" s="378"/>
      <c r="I7" s="378"/>
      <c r="J7" s="378"/>
      <c r="K7" s="378"/>
      <c r="L7" s="378"/>
      <c r="M7" s="378"/>
      <c r="N7" s="378"/>
      <c r="O7" s="378"/>
      <c r="P7" s="378"/>
    </row>
    <row r="8" spans="2:16">
      <c r="B8" s="378"/>
      <c r="C8" s="378"/>
      <c r="D8" s="378"/>
      <c r="E8" s="378"/>
      <c r="F8" s="378"/>
      <c r="G8" s="378"/>
      <c r="H8" s="378"/>
      <c r="I8" s="378"/>
      <c r="J8" s="378"/>
      <c r="K8" s="378"/>
      <c r="L8" s="378"/>
      <c r="M8" s="378"/>
      <c r="N8" s="378"/>
      <c r="O8" s="378"/>
      <c r="P8" s="378"/>
    </row>
    <row r="9" spans="2:16">
      <c r="B9" s="378"/>
      <c r="C9" s="378"/>
      <c r="D9" s="378"/>
      <c r="E9" s="378"/>
      <c r="F9" s="378"/>
      <c r="G9" s="378"/>
      <c r="H9" s="378"/>
      <c r="I9" s="378"/>
      <c r="J9" s="378"/>
      <c r="K9" s="378"/>
      <c r="L9" s="378"/>
      <c r="M9" s="378"/>
      <c r="N9" s="378"/>
      <c r="O9" s="378"/>
      <c r="P9" s="378"/>
    </row>
    <row r="10" spans="2:16">
      <c r="B10" s="378"/>
      <c r="C10" s="378"/>
      <c r="D10" s="378"/>
      <c r="E10" s="378"/>
      <c r="F10" s="378"/>
      <c r="G10" s="378"/>
      <c r="H10" s="378"/>
      <c r="I10" s="378"/>
      <c r="J10" s="378"/>
      <c r="K10" s="378"/>
      <c r="L10" s="378"/>
      <c r="M10" s="378"/>
      <c r="N10" s="378"/>
      <c r="O10" s="378"/>
      <c r="P10" s="378"/>
    </row>
    <row r="11" spans="2:16">
      <c r="B11" s="378"/>
      <c r="C11" s="378"/>
      <c r="D11" s="378"/>
      <c r="E11" s="378"/>
      <c r="F11" s="378"/>
      <c r="G11" s="378"/>
      <c r="H11" s="378"/>
      <c r="I11" s="378"/>
      <c r="J11" s="378"/>
      <c r="K11" s="378"/>
      <c r="L11" s="378"/>
      <c r="M11" s="378"/>
      <c r="N11" s="378"/>
      <c r="O11" s="378"/>
      <c r="P11" s="378"/>
    </row>
    <row r="12" spans="2:16">
      <c r="B12" s="378"/>
      <c r="C12" s="378"/>
      <c r="D12" s="378"/>
      <c r="E12" s="378"/>
      <c r="F12" s="378"/>
      <c r="G12" s="378"/>
      <c r="H12" s="378"/>
      <c r="I12" s="378"/>
      <c r="J12" s="378"/>
      <c r="K12" s="378"/>
      <c r="L12" s="378"/>
      <c r="M12" s="378"/>
      <c r="N12" s="378"/>
      <c r="O12" s="378"/>
      <c r="P12" s="378"/>
    </row>
    <row r="13" spans="2:16">
      <c r="B13" s="378"/>
      <c r="C13" s="378"/>
      <c r="D13" s="378"/>
      <c r="E13" s="378"/>
      <c r="F13" s="378"/>
      <c r="G13" s="378"/>
      <c r="H13" s="378"/>
      <c r="I13" s="378"/>
      <c r="J13" s="378"/>
      <c r="K13" s="378"/>
      <c r="L13" s="378"/>
      <c r="M13" s="378"/>
      <c r="N13" s="378"/>
      <c r="O13" s="378"/>
      <c r="P13" s="378"/>
    </row>
    <row r="14" spans="2:16">
      <c r="B14" s="378"/>
      <c r="C14" s="378"/>
      <c r="D14" s="378"/>
      <c r="E14" s="378"/>
      <c r="F14" s="378"/>
      <c r="G14" s="378"/>
      <c r="H14" s="378"/>
      <c r="I14" s="378"/>
      <c r="J14" s="378"/>
      <c r="K14" s="378"/>
      <c r="L14" s="378"/>
      <c r="M14" s="378"/>
      <c r="N14" s="378"/>
      <c r="O14" s="378"/>
      <c r="P14" s="378"/>
    </row>
    <row r="15" spans="2:16">
      <c r="B15" s="378"/>
      <c r="C15" s="378"/>
      <c r="D15" s="378"/>
      <c r="E15" s="378"/>
      <c r="F15" s="378"/>
      <c r="G15" s="378"/>
      <c r="H15" s="378"/>
      <c r="I15" s="378"/>
      <c r="J15" s="378"/>
      <c r="K15" s="378"/>
      <c r="L15" s="378"/>
      <c r="M15" s="378"/>
      <c r="N15" s="378"/>
      <c r="O15" s="378"/>
      <c r="P15" s="378"/>
    </row>
    <row r="16" spans="2:16">
      <c r="B16" s="378"/>
      <c r="C16" s="378"/>
      <c r="D16" s="378"/>
      <c r="E16" s="378"/>
      <c r="F16" s="378"/>
      <c r="G16" s="378"/>
      <c r="H16" s="378"/>
      <c r="I16" s="378"/>
      <c r="J16" s="378"/>
      <c r="K16" s="378"/>
      <c r="L16" s="378"/>
      <c r="M16" s="378"/>
      <c r="N16" s="378"/>
      <c r="O16" s="378"/>
      <c r="P16" s="378"/>
    </row>
    <row r="17" spans="2:16">
      <c r="B17" s="378"/>
      <c r="C17" s="378"/>
      <c r="D17" s="378"/>
      <c r="E17" s="378"/>
      <c r="F17" s="378"/>
      <c r="G17" s="378"/>
      <c r="H17" s="378"/>
      <c r="I17" s="378"/>
      <c r="J17" s="378"/>
      <c r="K17" s="378"/>
      <c r="L17" s="378"/>
      <c r="M17" s="378"/>
      <c r="N17" s="378"/>
      <c r="O17" s="378"/>
      <c r="P17" s="378"/>
    </row>
    <row r="18" spans="2:16">
      <c r="B18" s="378"/>
      <c r="C18" s="378"/>
      <c r="D18" s="378"/>
      <c r="E18" s="378"/>
      <c r="F18" s="378"/>
      <c r="G18" s="378"/>
      <c r="H18" s="378"/>
      <c r="I18" s="378"/>
      <c r="J18" s="378"/>
      <c r="K18" s="378"/>
      <c r="L18" s="378"/>
      <c r="M18" s="378"/>
      <c r="N18" s="378"/>
      <c r="O18" s="378"/>
      <c r="P18" s="378"/>
    </row>
    <row r="19" spans="2:16">
      <c r="B19" s="378"/>
      <c r="C19" s="378"/>
      <c r="D19" s="378"/>
      <c r="E19" s="378"/>
      <c r="F19" s="378"/>
      <c r="G19" s="378"/>
      <c r="H19" s="378"/>
      <c r="I19" s="378"/>
      <c r="J19" s="378"/>
      <c r="K19" s="378"/>
      <c r="L19" s="378"/>
      <c r="M19" s="378"/>
      <c r="N19" s="378"/>
      <c r="O19" s="378"/>
      <c r="P19" s="378"/>
    </row>
    <row r="20" spans="2:16">
      <c r="B20" s="378"/>
      <c r="C20" s="378"/>
      <c r="D20" s="378"/>
      <c r="E20" s="378"/>
      <c r="F20" s="378"/>
      <c r="G20" s="378"/>
      <c r="H20" s="378"/>
      <c r="I20" s="378"/>
      <c r="J20" s="378"/>
      <c r="K20" s="378"/>
      <c r="L20" s="378"/>
      <c r="M20" s="378"/>
      <c r="N20" s="378"/>
      <c r="O20" s="378"/>
      <c r="P20" s="378"/>
    </row>
    <row r="21" spans="2:16">
      <c r="B21" s="378"/>
      <c r="C21" s="378"/>
      <c r="D21" s="378"/>
      <c r="E21" s="378"/>
      <c r="F21" s="378"/>
      <c r="G21" s="378"/>
      <c r="H21" s="378"/>
      <c r="I21" s="378"/>
      <c r="J21" s="378"/>
      <c r="K21" s="378"/>
      <c r="L21" s="378"/>
      <c r="M21" s="378"/>
      <c r="N21" s="378"/>
      <c r="O21" s="378"/>
      <c r="P21" s="378"/>
    </row>
    <row r="22" spans="2:16">
      <c r="B22" s="378"/>
      <c r="C22" s="378"/>
      <c r="D22" s="378"/>
      <c r="E22" s="378"/>
      <c r="F22" s="378"/>
      <c r="G22" s="378"/>
      <c r="H22" s="378"/>
      <c r="I22" s="378"/>
      <c r="J22" s="378"/>
      <c r="K22" s="378"/>
      <c r="L22" s="378"/>
      <c r="M22" s="378"/>
      <c r="N22" s="378"/>
      <c r="O22" s="378"/>
      <c r="P22" s="378"/>
    </row>
    <row r="23" spans="2:16">
      <c r="B23" s="378"/>
      <c r="C23" s="378"/>
      <c r="D23" s="378"/>
      <c r="E23" s="378"/>
      <c r="F23" s="378"/>
      <c r="G23" s="378"/>
      <c r="H23" s="378"/>
      <c r="I23" s="378"/>
      <c r="J23" s="378"/>
      <c r="K23" s="378"/>
      <c r="L23" s="378"/>
      <c r="M23" s="378"/>
      <c r="N23" s="378"/>
      <c r="O23" s="378"/>
      <c r="P23" s="378"/>
    </row>
    <row r="24" spans="2:16">
      <c r="B24" s="378"/>
      <c r="C24" s="378"/>
      <c r="D24" s="378"/>
      <c r="E24" s="378"/>
      <c r="F24" s="378"/>
      <c r="G24" s="378"/>
      <c r="H24" s="378"/>
      <c r="I24" s="378"/>
      <c r="J24" s="378"/>
      <c r="K24" s="378"/>
      <c r="L24" s="378"/>
      <c r="M24" s="378"/>
      <c r="N24" s="378"/>
      <c r="O24" s="378"/>
      <c r="P24" s="378"/>
    </row>
    <row r="25" spans="2:16">
      <c r="B25" s="378"/>
      <c r="C25" s="378"/>
      <c r="D25" s="378"/>
      <c r="E25" s="378"/>
      <c r="F25" s="378"/>
      <c r="G25" s="378"/>
      <c r="H25" s="378"/>
      <c r="I25" s="378"/>
      <c r="J25" s="378"/>
      <c r="K25" s="378"/>
      <c r="L25" s="378"/>
      <c r="M25" s="378"/>
      <c r="N25" s="378"/>
      <c r="O25" s="378"/>
      <c r="P25" s="378"/>
    </row>
    <row r="26" spans="2:16">
      <c r="B26" s="378"/>
      <c r="C26" s="378"/>
      <c r="D26" s="378"/>
      <c r="E26" s="378"/>
      <c r="F26" s="378"/>
      <c r="G26" s="378"/>
      <c r="H26" s="378"/>
      <c r="I26" s="378"/>
      <c r="J26" s="378"/>
      <c r="K26" s="378"/>
      <c r="L26" s="378"/>
      <c r="M26" s="378"/>
      <c r="N26" s="378"/>
      <c r="O26" s="378"/>
      <c r="P26" s="378"/>
    </row>
    <row r="27" spans="2:16">
      <c r="B27" s="378"/>
      <c r="C27" s="378"/>
      <c r="D27" s="378"/>
      <c r="E27" s="378"/>
      <c r="F27" s="378"/>
      <c r="G27" s="378"/>
      <c r="H27" s="378"/>
      <c r="I27" s="378"/>
      <c r="J27" s="378"/>
      <c r="K27" s="378"/>
      <c r="L27" s="378"/>
      <c r="M27" s="378"/>
      <c r="N27" s="378"/>
      <c r="O27" s="378"/>
      <c r="P27" s="378"/>
    </row>
  </sheetData>
  <mergeCells count="1">
    <mergeCell ref="B2:P27"/>
  </mergeCells>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B7097-29AF-4E87-B3B5-7BCA688C99A4}">
  <sheetPr>
    <tabColor theme="4"/>
    <pageSetUpPr fitToPage="1"/>
  </sheetPr>
  <dimension ref="B2:N25"/>
  <sheetViews>
    <sheetView showGridLines="0" zoomScaleNormal="100" zoomScaleSheetLayoutView="100" workbookViewId="0">
      <selection activeCell="B2" sqref="B2"/>
    </sheetView>
  </sheetViews>
  <sheetFormatPr defaultRowHeight="14.25"/>
  <cols>
    <col min="1" max="1" width="1.86328125" customWidth="1"/>
    <col min="2" max="2" width="16.86328125" customWidth="1"/>
  </cols>
  <sheetData>
    <row r="2" spans="2:2">
      <c r="B2" s="292" t="s">
        <v>0</v>
      </c>
    </row>
    <row r="6" spans="2:2" ht="36">
      <c r="B6" s="294" t="s">
        <v>4</v>
      </c>
    </row>
    <row r="13" spans="2:2" ht="18">
      <c r="B13" s="161"/>
    </row>
    <row r="17" spans="2:14">
      <c r="B17" s="162"/>
    </row>
    <row r="24" spans="2:14">
      <c r="B24" s="163"/>
      <c r="C24" s="163"/>
      <c r="D24" s="163"/>
      <c r="E24" s="163"/>
      <c r="F24" s="163"/>
      <c r="G24" s="163"/>
      <c r="H24" s="163"/>
      <c r="I24" s="163"/>
      <c r="J24" s="163"/>
      <c r="K24" s="163"/>
      <c r="L24" s="163"/>
      <c r="M24" s="163"/>
      <c r="N24" s="163"/>
    </row>
    <row r="25" spans="2:14">
      <c r="B25" s="164" t="s">
        <v>3</v>
      </c>
    </row>
  </sheetData>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4DE47-74DC-4127-81BA-F8AA6889ABAA}">
  <sheetPr>
    <pageSetUpPr fitToPage="1"/>
  </sheetPr>
  <dimension ref="A1:H36"/>
  <sheetViews>
    <sheetView showGridLines="0" zoomScaleNormal="100" workbookViewId="0">
      <selection activeCell="B2" sqref="B2:E36"/>
    </sheetView>
  </sheetViews>
  <sheetFormatPr defaultColWidth="9.1328125" defaultRowHeight="13.15"/>
  <cols>
    <col min="1" max="1" width="2.86328125" style="2" customWidth="1"/>
    <col min="2" max="2" width="35.59765625" style="2" customWidth="1"/>
    <col min="3" max="3" width="10.1328125" style="2" customWidth="1"/>
    <col min="4" max="4" width="9.59765625" style="2" customWidth="1"/>
    <col min="5" max="5" width="8.265625" style="2" customWidth="1"/>
    <col min="6" max="16384" width="9.1328125" style="2"/>
  </cols>
  <sheetData>
    <row r="1" spans="1:8" ht="14.25">
      <c r="B1" s="302" t="s">
        <v>5</v>
      </c>
    </row>
    <row r="2" spans="1:8" ht="21" customHeight="1">
      <c r="A2" s="10"/>
      <c r="B2" s="359" t="s">
        <v>6</v>
      </c>
      <c r="C2" s="295"/>
      <c r="D2" s="357" t="s">
        <v>341</v>
      </c>
      <c r="E2" s="358"/>
    </row>
    <row r="3" spans="1:8">
      <c r="A3" s="10"/>
      <c r="B3" s="359"/>
      <c r="C3" s="296" t="s">
        <v>7</v>
      </c>
      <c r="D3" s="296" t="s">
        <v>8</v>
      </c>
      <c r="E3" s="297" t="s">
        <v>9</v>
      </c>
    </row>
    <row r="4" spans="1:8">
      <c r="A4" s="10"/>
      <c r="B4" s="11" t="s">
        <v>10</v>
      </c>
      <c r="C4" s="12" t="s">
        <v>11</v>
      </c>
      <c r="D4" s="13">
        <v>1080.7101110000001</v>
      </c>
      <c r="E4" s="347">
        <v>1165.2228999661272</v>
      </c>
      <c r="G4" s="157"/>
      <c r="H4" s="7"/>
    </row>
    <row r="5" spans="1:8">
      <c r="A5" s="10"/>
      <c r="B5" s="14" t="s">
        <v>12</v>
      </c>
      <c r="C5" s="15" t="s">
        <v>11</v>
      </c>
      <c r="D5" s="16">
        <f>SUM(D4:D4)</f>
        <v>1080.7101110000001</v>
      </c>
      <c r="E5" s="348">
        <f>SUM(E4:E4)</f>
        <v>1165.2228999661272</v>
      </c>
      <c r="G5" s="7"/>
      <c r="H5" s="7"/>
    </row>
    <row r="6" spans="1:8">
      <c r="A6" s="10"/>
      <c r="B6" s="11" t="s">
        <v>13</v>
      </c>
      <c r="C6" s="12" t="s">
        <v>14</v>
      </c>
      <c r="D6" s="13" t="s">
        <v>15</v>
      </c>
      <c r="E6" s="347">
        <v>3230</v>
      </c>
    </row>
    <row r="7" spans="1:8">
      <c r="A7" s="10"/>
      <c r="B7" s="11" t="s">
        <v>16</v>
      </c>
      <c r="C7" s="12" t="s">
        <v>17</v>
      </c>
      <c r="D7" s="13">
        <v>300</v>
      </c>
      <c r="E7" s="347">
        <v>300</v>
      </c>
      <c r="G7" s="157"/>
    </row>
    <row r="8" spans="1:8">
      <c r="A8" s="10"/>
      <c r="B8" s="14" t="s">
        <v>18</v>
      </c>
      <c r="C8" s="15" t="s">
        <v>17</v>
      </c>
      <c r="D8" s="16" t="s">
        <v>15</v>
      </c>
      <c r="E8" s="348">
        <f>SUM(E6:E7)</f>
        <v>3530</v>
      </c>
    </row>
    <row r="9" spans="1:8">
      <c r="A9" s="10"/>
      <c r="B9" s="14" t="s">
        <v>19</v>
      </c>
      <c r="C9" s="15" t="s">
        <v>17</v>
      </c>
      <c r="D9" s="16">
        <v>747</v>
      </c>
      <c r="E9" s="348">
        <v>747</v>
      </c>
    </row>
    <row r="10" spans="1:8">
      <c r="B10" s="32" t="s">
        <v>20</v>
      </c>
      <c r="C10" s="33"/>
      <c r="D10" s="34"/>
      <c r="E10" s="349">
        <f>SUM(E9,E8,E5)</f>
        <v>5442.2228999661274</v>
      </c>
    </row>
    <row r="11" spans="1:8">
      <c r="A11" s="10"/>
      <c r="B11" s="11" t="s">
        <v>21</v>
      </c>
      <c r="C11" s="12" t="s">
        <v>17</v>
      </c>
      <c r="D11" s="13">
        <v>1046.557429</v>
      </c>
      <c r="E11" s="347">
        <v>1046.557429</v>
      </c>
      <c r="G11" s="157"/>
    </row>
    <row r="12" spans="1:8">
      <c r="A12" s="10"/>
      <c r="B12" s="14" t="s">
        <v>22</v>
      </c>
      <c r="C12" s="15" t="s">
        <v>17</v>
      </c>
      <c r="D12" s="16">
        <f>SUM(D11)</f>
        <v>1046.557429</v>
      </c>
      <c r="E12" s="348">
        <f>SUM(E11)</f>
        <v>1046.557429</v>
      </c>
    </row>
    <row r="13" spans="1:8">
      <c r="A13" s="10"/>
      <c r="B13" s="11" t="s">
        <v>23</v>
      </c>
      <c r="C13" s="12" t="s">
        <v>14</v>
      </c>
      <c r="D13" s="13" t="s">
        <v>15</v>
      </c>
      <c r="E13" s="347">
        <v>2221</v>
      </c>
    </row>
    <row r="14" spans="1:8">
      <c r="A14" s="10"/>
      <c r="B14" s="11" t="s">
        <v>16</v>
      </c>
      <c r="C14" s="12" t="s">
        <v>14</v>
      </c>
      <c r="D14" s="13" t="s">
        <v>15</v>
      </c>
      <c r="E14" s="347">
        <v>1464</v>
      </c>
    </row>
    <row r="15" spans="1:8">
      <c r="A15" s="10"/>
      <c r="B15" s="14" t="s">
        <v>24</v>
      </c>
      <c r="C15" s="15" t="s">
        <v>14</v>
      </c>
      <c r="D15" s="16" t="s">
        <v>25</v>
      </c>
      <c r="E15" s="348">
        <f>SUM(E13:E14)</f>
        <v>3685</v>
      </c>
    </row>
    <row r="16" spans="1:8">
      <c r="B16" s="31" t="s">
        <v>26</v>
      </c>
      <c r="C16" s="18" t="s">
        <v>27</v>
      </c>
      <c r="D16" s="19">
        <v>62</v>
      </c>
      <c r="E16" s="350">
        <v>40</v>
      </c>
      <c r="G16" s="157"/>
    </row>
    <row r="17" spans="1:7">
      <c r="B17" s="32" t="s">
        <v>28</v>
      </c>
      <c r="C17" s="33"/>
      <c r="D17" s="34"/>
      <c r="E17" s="349">
        <f>SUM(E16,E15,E12)</f>
        <v>4771.5574290000004</v>
      </c>
    </row>
    <row r="18" spans="1:7">
      <c r="A18" s="10"/>
      <c r="B18" s="25" t="s">
        <v>29</v>
      </c>
      <c r="C18" s="26" t="s">
        <v>30</v>
      </c>
      <c r="D18" s="27">
        <v>15</v>
      </c>
      <c r="E18" s="351">
        <v>19.054500000000001</v>
      </c>
      <c r="G18" s="157"/>
    </row>
    <row r="19" spans="1:7">
      <c r="B19" s="28" t="s">
        <v>31</v>
      </c>
      <c r="C19" s="29" t="s">
        <v>30</v>
      </c>
      <c r="D19" s="30">
        <v>17</v>
      </c>
      <c r="E19" s="352">
        <v>21.595099999999999</v>
      </c>
      <c r="G19" s="157"/>
    </row>
    <row r="20" spans="1:7">
      <c r="B20" s="28" t="s">
        <v>32</v>
      </c>
      <c r="C20" s="29" t="s">
        <v>30</v>
      </c>
      <c r="D20" s="30">
        <v>90.6</v>
      </c>
      <c r="E20" s="352">
        <v>110.30798</v>
      </c>
      <c r="G20" s="157"/>
    </row>
    <row r="21" spans="1:7">
      <c r="B21" s="159" t="s">
        <v>33</v>
      </c>
      <c r="C21" s="18" t="s">
        <v>30</v>
      </c>
      <c r="D21" s="19">
        <f>SUM(D18:D20)</f>
        <v>122.6</v>
      </c>
      <c r="E21" s="350">
        <f>SUM(E18:E20)</f>
        <v>150.95758000000001</v>
      </c>
      <c r="G21" s="157"/>
    </row>
    <row r="22" spans="1:7">
      <c r="B22" s="28" t="s">
        <v>34</v>
      </c>
      <c r="C22" s="12" t="s">
        <v>14</v>
      </c>
      <c r="D22" s="13" t="s">
        <v>15</v>
      </c>
      <c r="E22" s="352">
        <v>475.19139491542677</v>
      </c>
      <c r="G22" s="157"/>
    </row>
    <row r="23" spans="1:7">
      <c r="B23" s="159" t="s">
        <v>35</v>
      </c>
      <c r="C23" s="18" t="s">
        <v>30</v>
      </c>
      <c r="D23" s="19" t="s">
        <v>15</v>
      </c>
      <c r="E23" s="350">
        <f>E22</f>
        <v>475.19139491542677</v>
      </c>
      <c r="G23" s="157"/>
    </row>
    <row r="24" spans="1:7">
      <c r="B24" s="28" t="s">
        <v>36</v>
      </c>
      <c r="C24" s="12" t="s">
        <v>11</v>
      </c>
      <c r="D24" s="13">
        <v>343</v>
      </c>
      <c r="E24" s="352">
        <v>374</v>
      </c>
      <c r="G24" s="157"/>
    </row>
    <row r="25" spans="1:7">
      <c r="B25" s="159" t="s">
        <v>37</v>
      </c>
      <c r="C25" s="15" t="s">
        <v>11</v>
      </c>
      <c r="D25" s="19">
        <f>D24</f>
        <v>343</v>
      </c>
      <c r="E25" s="350">
        <f>E24</f>
        <v>374</v>
      </c>
      <c r="G25" s="157"/>
    </row>
    <row r="26" spans="1:7">
      <c r="B26" s="32" t="s">
        <v>38</v>
      </c>
      <c r="C26" s="33"/>
      <c r="D26" s="34"/>
      <c r="E26" s="349">
        <f>SUM(E25,E23,E21)</f>
        <v>1000.1489749154268</v>
      </c>
    </row>
    <row r="27" spans="1:7">
      <c r="B27" s="31" t="s">
        <v>39</v>
      </c>
      <c r="C27" s="18" t="s">
        <v>17</v>
      </c>
      <c r="D27" s="19">
        <v>349</v>
      </c>
      <c r="E27" s="350">
        <v>349</v>
      </c>
      <c r="G27" s="157"/>
    </row>
    <row r="28" spans="1:7">
      <c r="B28" s="31" t="s">
        <v>40</v>
      </c>
      <c r="C28" s="18" t="s">
        <v>11</v>
      </c>
      <c r="D28" s="19">
        <v>370</v>
      </c>
      <c r="E28" s="350">
        <v>401</v>
      </c>
      <c r="G28" s="157"/>
    </row>
    <row r="29" spans="1:7">
      <c r="B29" s="28" t="s">
        <v>41</v>
      </c>
      <c r="C29" s="29" t="s">
        <v>17</v>
      </c>
      <c r="D29" s="30">
        <v>210.42507805291945</v>
      </c>
      <c r="E29" s="352">
        <v>210.42507805291945</v>
      </c>
      <c r="G29" s="157"/>
    </row>
    <row r="30" spans="1:7">
      <c r="B30" s="28" t="s">
        <v>42</v>
      </c>
      <c r="C30" s="29" t="s">
        <v>11</v>
      </c>
      <c r="D30" s="30">
        <v>126</v>
      </c>
      <c r="E30" s="352">
        <v>135</v>
      </c>
      <c r="G30" s="157"/>
    </row>
    <row r="31" spans="1:7">
      <c r="B31" s="28" t="s">
        <v>43</v>
      </c>
      <c r="C31" s="29" t="s">
        <v>11</v>
      </c>
      <c r="D31" s="30">
        <v>400</v>
      </c>
      <c r="E31" s="352">
        <v>494</v>
      </c>
      <c r="G31" s="157"/>
    </row>
    <row r="32" spans="1:7">
      <c r="B32" s="28" t="s">
        <v>44</v>
      </c>
      <c r="C32" s="29" t="s">
        <v>11</v>
      </c>
      <c r="D32" s="30">
        <v>118</v>
      </c>
      <c r="E32" s="352">
        <v>127</v>
      </c>
      <c r="G32" s="157"/>
    </row>
    <row r="33" spans="2:7">
      <c r="B33" s="28" t="s">
        <v>45</v>
      </c>
      <c r="C33" s="29" t="s">
        <v>17</v>
      </c>
      <c r="D33" s="30">
        <v>117</v>
      </c>
      <c r="E33" s="352">
        <v>117</v>
      </c>
      <c r="G33" s="157"/>
    </row>
    <row r="34" spans="2:7">
      <c r="B34" s="156" t="s">
        <v>46</v>
      </c>
      <c r="C34" s="20" t="s">
        <v>14</v>
      </c>
      <c r="D34" s="21" t="s">
        <v>25</v>
      </c>
      <c r="E34" s="353">
        <f>SUM(E29:E33)</f>
        <v>1083.4250780529194</v>
      </c>
    </row>
    <row r="35" spans="2:7">
      <c r="B35" s="22" t="s">
        <v>47</v>
      </c>
      <c r="C35" s="23"/>
      <c r="D35" s="24"/>
      <c r="E35" s="9">
        <f>SUM(E34,E28,E27)</f>
        <v>1833.4250780529194</v>
      </c>
    </row>
    <row r="36" spans="2:7">
      <c r="B36" s="298" t="s">
        <v>48</v>
      </c>
      <c r="C36" s="299"/>
      <c r="D36" s="300"/>
      <c r="E36" s="301">
        <f>SUM(E35,E26,E17,E10)</f>
        <v>13047.354381934474</v>
      </c>
    </row>
  </sheetData>
  <mergeCells count="2">
    <mergeCell ref="D2:E2"/>
    <mergeCell ref="B2:B3"/>
  </mergeCells>
  <printOptions horizontalCentered="1" verticalCentered="1"/>
  <pageMargins left="0.23622047244094491" right="0.23622047244094491" top="0.74803149606299213" bottom="0.74803149606299213" header="0.31496062992125984" footer="0.31496062992125984"/>
  <pageSetup paperSize="9" scale="99" orientation="landscape" r:id="rId1"/>
  <ignoredErrors>
    <ignoredError sqref="E34"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98507-03F4-48E0-A46A-33153309104A}">
  <sheetPr>
    <pageSetUpPr fitToPage="1"/>
  </sheetPr>
  <dimension ref="B1:G41"/>
  <sheetViews>
    <sheetView showGridLines="0" zoomScale="85" zoomScaleNormal="85" workbookViewId="0">
      <selection activeCell="B2" sqref="B2:E40"/>
    </sheetView>
  </sheetViews>
  <sheetFormatPr defaultColWidth="9.1328125" defaultRowHeight="13.15"/>
  <cols>
    <col min="1" max="1" width="2.73046875" style="2" customWidth="1"/>
    <col min="2" max="2" width="35.59765625" style="2" customWidth="1"/>
    <col min="3" max="3" width="10.1328125" style="2" customWidth="1"/>
    <col min="4" max="4" width="8.3984375" style="2" customWidth="1"/>
    <col min="5" max="5" width="6.3984375" style="2" customWidth="1"/>
    <col min="6" max="16384" width="9.1328125" style="2"/>
  </cols>
  <sheetData>
    <row r="1" spans="2:7" ht="14.25">
      <c r="B1" s="302" t="s">
        <v>49</v>
      </c>
    </row>
    <row r="2" spans="2:7" ht="28.5" customHeight="1">
      <c r="B2" s="359" t="s">
        <v>6</v>
      </c>
      <c r="C2" s="295"/>
      <c r="D2" s="357" t="s">
        <v>342</v>
      </c>
      <c r="E2" s="358"/>
    </row>
    <row r="3" spans="2:7" ht="22.5" customHeight="1">
      <c r="B3" s="359"/>
      <c r="C3" s="296" t="s">
        <v>7</v>
      </c>
      <c r="D3" s="296" t="s">
        <v>8</v>
      </c>
      <c r="E3" s="296" t="s">
        <v>9</v>
      </c>
    </row>
    <row r="4" spans="2:7">
      <c r="B4" s="37" t="s">
        <v>50</v>
      </c>
      <c r="C4" s="12" t="s">
        <v>11</v>
      </c>
      <c r="D4" s="13">
        <v>428</v>
      </c>
      <c r="E4" s="38">
        <v>458</v>
      </c>
      <c r="G4" s="158"/>
    </row>
    <row r="5" spans="2:7">
      <c r="B5" s="37" t="s">
        <v>51</v>
      </c>
      <c r="C5" s="12" t="s">
        <v>11</v>
      </c>
      <c r="D5" s="13">
        <v>245</v>
      </c>
      <c r="E5" s="38">
        <v>265</v>
      </c>
      <c r="G5" s="158"/>
    </row>
    <row r="6" spans="2:7">
      <c r="B6" s="37" t="s">
        <v>16</v>
      </c>
      <c r="C6" s="12" t="s">
        <v>11</v>
      </c>
      <c r="D6" s="13">
        <v>47</v>
      </c>
      <c r="E6" s="38">
        <v>51</v>
      </c>
      <c r="G6" s="158"/>
    </row>
    <row r="7" spans="2:7">
      <c r="B7" s="39" t="s">
        <v>12</v>
      </c>
      <c r="C7" s="15" t="s">
        <v>11</v>
      </c>
      <c r="D7" s="16">
        <f>SUM(D4:D6)</f>
        <v>720</v>
      </c>
      <c r="E7" s="40">
        <f>SUM(E4:E6)</f>
        <v>774</v>
      </c>
      <c r="G7" s="158"/>
    </row>
    <row r="8" spans="2:7">
      <c r="B8" s="37" t="s">
        <v>52</v>
      </c>
      <c r="C8" s="12" t="s">
        <v>17</v>
      </c>
      <c r="D8" s="13">
        <v>344</v>
      </c>
      <c r="E8" s="38">
        <v>344</v>
      </c>
      <c r="G8" s="158"/>
    </row>
    <row r="9" spans="2:7">
      <c r="B9" s="37" t="s">
        <v>53</v>
      </c>
      <c r="C9" s="12" t="s">
        <v>17</v>
      </c>
      <c r="D9" s="13">
        <v>183</v>
      </c>
      <c r="E9" s="38">
        <v>183</v>
      </c>
      <c r="G9" s="158"/>
    </row>
    <row r="10" spans="2:7">
      <c r="B10" s="39" t="s">
        <v>18</v>
      </c>
      <c r="C10" s="15" t="s">
        <v>17</v>
      </c>
      <c r="D10" s="16">
        <f>SUM(D8:D9)</f>
        <v>527</v>
      </c>
      <c r="E10" s="40">
        <f>SUM(E8:E9)</f>
        <v>527</v>
      </c>
      <c r="G10" s="158"/>
    </row>
    <row r="11" spans="2:7">
      <c r="B11" s="28" t="s">
        <v>54</v>
      </c>
      <c r="C11" s="29" t="s">
        <v>11</v>
      </c>
      <c r="D11" s="17">
        <v>60</v>
      </c>
      <c r="E11" s="36">
        <v>66</v>
      </c>
      <c r="G11" s="158"/>
    </row>
    <row r="12" spans="2:7">
      <c r="B12" s="39" t="s">
        <v>55</v>
      </c>
      <c r="C12" s="15" t="s">
        <v>11</v>
      </c>
      <c r="D12" s="16">
        <f>D11</f>
        <v>60</v>
      </c>
      <c r="E12" s="40">
        <f>E11</f>
        <v>66</v>
      </c>
      <c r="G12" s="158"/>
    </row>
    <row r="13" spans="2:7">
      <c r="B13" s="37" t="s">
        <v>56</v>
      </c>
      <c r="C13" s="12" t="s">
        <v>17</v>
      </c>
      <c r="D13" s="13">
        <v>43</v>
      </c>
      <c r="E13" s="38">
        <v>43</v>
      </c>
      <c r="G13" s="158"/>
    </row>
    <row r="14" spans="2:7">
      <c r="B14" s="39" t="s">
        <v>57</v>
      </c>
      <c r="C14" s="15" t="s">
        <v>14</v>
      </c>
      <c r="D14" s="16" t="s">
        <v>25</v>
      </c>
      <c r="E14" s="40">
        <f>SUM(E13:E13)</f>
        <v>43</v>
      </c>
      <c r="G14" s="158"/>
    </row>
    <row r="15" spans="2:7">
      <c r="B15" s="39" t="s">
        <v>19</v>
      </c>
      <c r="C15" s="15" t="s">
        <v>17</v>
      </c>
      <c r="D15" s="16">
        <v>247</v>
      </c>
      <c r="E15" s="40">
        <v>247</v>
      </c>
      <c r="G15" s="158"/>
    </row>
    <row r="16" spans="2:7">
      <c r="B16" s="41" t="s">
        <v>58</v>
      </c>
      <c r="C16" s="5"/>
      <c r="D16" s="6"/>
      <c r="E16" s="9">
        <f>SUM(E15,E14,E12,E10,E7)</f>
        <v>1657</v>
      </c>
      <c r="G16" s="158"/>
    </row>
    <row r="17" spans="2:7">
      <c r="B17" s="37" t="s">
        <v>59</v>
      </c>
      <c r="C17" s="12" t="s">
        <v>14</v>
      </c>
      <c r="D17" s="13" t="s">
        <v>60</v>
      </c>
      <c r="E17" s="38">
        <v>476</v>
      </c>
      <c r="G17" s="158"/>
    </row>
    <row r="18" spans="2:7">
      <c r="B18" s="37" t="s">
        <v>23</v>
      </c>
      <c r="C18" s="12" t="s">
        <v>14</v>
      </c>
      <c r="D18" s="13" t="s">
        <v>60</v>
      </c>
      <c r="E18" s="38">
        <v>1502</v>
      </c>
      <c r="G18" s="158"/>
    </row>
    <row r="19" spans="2:7">
      <c r="B19" s="37" t="s">
        <v>16</v>
      </c>
      <c r="C19" s="12" t="s">
        <v>14</v>
      </c>
      <c r="D19" s="13" t="s">
        <v>15</v>
      </c>
      <c r="E19" s="38">
        <v>1494</v>
      </c>
      <c r="G19" s="158"/>
    </row>
    <row r="20" spans="2:7">
      <c r="B20" s="39" t="s">
        <v>24</v>
      </c>
      <c r="C20" s="15" t="s">
        <v>14</v>
      </c>
      <c r="D20" s="16" t="s">
        <v>25</v>
      </c>
      <c r="E20" s="40">
        <f>SUM(E17:E19)</f>
        <v>3472</v>
      </c>
      <c r="G20" s="158"/>
    </row>
    <row r="21" spans="2:7">
      <c r="B21" s="37" t="s">
        <v>61</v>
      </c>
      <c r="C21" s="12" t="s">
        <v>17</v>
      </c>
      <c r="D21" s="13">
        <v>28</v>
      </c>
      <c r="E21" s="38">
        <v>28</v>
      </c>
      <c r="G21" s="158"/>
    </row>
    <row r="22" spans="2:7">
      <c r="B22" s="37" t="s">
        <v>21</v>
      </c>
      <c r="C22" s="12" t="s">
        <v>17</v>
      </c>
      <c r="D22" s="13">
        <v>154</v>
      </c>
      <c r="E22" s="38">
        <v>154</v>
      </c>
      <c r="G22" s="158"/>
    </row>
    <row r="23" spans="2:7">
      <c r="B23" s="37" t="s">
        <v>53</v>
      </c>
      <c r="C23" s="12" t="s">
        <v>17</v>
      </c>
      <c r="D23" s="13">
        <v>2</v>
      </c>
      <c r="E23" s="38">
        <v>2</v>
      </c>
      <c r="G23" s="158"/>
    </row>
    <row r="24" spans="2:7">
      <c r="B24" s="39" t="s">
        <v>22</v>
      </c>
      <c r="C24" s="15" t="s">
        <v>17</v>
      </c>
      <c r="D24" s="16">
        <f>SUM(D21:D23)</f>
        <v>184</v>
      </c>
      <c r="E24" s="40">
        <f>SUM(E21:E23)</f>
        <v>184</v>
      </c>
      <c r="G24" s="158"/>
    </row>
    <row r="25" spans="2:7">
      <c r="B25" s="39" t="s">
        <v>26</v>
      </c>
      <c r="C25" s="15" t="s">
        <v>27</v>
      </c>
      <c r="D25" s="16">
        <v>252</v>
      </c>
      <c r="E25" s="40">
        <v>165</v>
      </c>
      <c r="G25" s="158"/>
    </row>
    <row r="26" spans="2:7">
      <c r="B26" s="41" t="s">
        <v>62</v>
      </c>
      <c r="C26" s="5"/>
      <c r="D26" s="6"/>
      <c r="E26" s="9">
        <f>SUM(E25,E24,E20)</f>
        <v>3821</v>
      </c>
      <c r="G26" s="158"/>
    </row>
    <row r="27" spans="2:7">
      <c r="B27" s="37" t="s">
        <v>63</v>
      </c>
      <c r="C27" s="12" t="s">
        <v>30</v>
      </c>
      <c r="D27" s="13">
        <v>2</v>
      </c>
      <c r="E27" s="38">
        <v>3</v>
      </c>
      <c r="G27" s="158"/>
    </row>
    <row r="28" spans="2:7">
      <c r="B28" s="37" t="s">
        <v>64</v>
      </c>
      <c r="C28" s="12" t="s">
        <v>30</v>
      </c>
      <c r="D28" s="13">
        <v>81</v>
      </c>
      <c r="E28" s="38">
        <v>102</v>
      </c>
      <c r="G28" s="158"/>
    </row>
    <row r="29" spans="2:7">
      <c r="B29" s="37" t="s">
        <v>29</v>
      </c>
      <c r="C29" s="12" t="s">
        <v>30</v>
      </c>
      <c r="D29" s="13">
        <v>151</v>
      </c>
      <c r="E29" s="38">
        <v>190</v>
      </c>
      <c r="G29" s="158"/>
    </row>
    <row r="30" spans="2:7">
      <c r="B30" s="37" t="s">
        <v>65</v>
      </c>
      <c r="C30" s="12" t="s">
        <v>30</v>
      </c>
      <c r="D30" s="13">
        <v>76</v>
      </c>
      <c r="E30" s="38">
        <v>96</v>
      </c>
      <c r="G30" s="158"/>
    </row>
    <row r="31" spans="2:7">
      <c r="B31" s="37" t="s">
        <v>66</v>
      </c>
      <c r="C31" s="12" t="s">
        <v>30</v>
      </c>
      <c r="D31" s="13">
        <v>17</v>
      </c>
      <c r="E31" s="38">
        <v>21</v>
      </c>
      <c r="G31" s="158"/>
    </row>
    <row r="32" spans="2:7">
      <c r="B32" s="37" t="s">
        <v>32</v>
      </c>
      <c r="C32" s="12" t="s">
        <v>30</v>
      </c>
      <c r="D32" s="13">
        <v>327</v>
      </c>
      <c r="E32" s="38">
        <v>409</v>
      </c>
      <c r="G32" s="158"/>
    </row>
    <row r="33" spans="2:7">
      <c r="B33" s="39" t="s">
        <v>33</v>
      </c>
      <c r="C33" s="15" t="s">
        <v>30</v>
      </c>
      <c r="D33" s="16">
        <f>SUM(D27:D32)</f>
        <v>654</v>
      </c>
      <c r="E33" s="40">
        <f>SUM(E27:E32)</f>
        <v>821</v>
      </c>
      <c r="G33" s="158"/>
    </row>
    <row r="34" spans="2:7">
      <c r="B34" s="37" t="s">
        <v>67</v>
      </c>
      <c r="C34" s="12" t="s">
        <v>11</v>
      </c>
      <c r="D34" s="13">
        <v>271</v>
      </c>
      <c r="E34" s="38">
        <v>286</v>
      </c>
      <c r="G34" s="158"/>
    </row>
    <row r="35" spans="2:7">
      <c r="B35" s="28" t="s">
        <v>34</v>
      </c>
      <c r="C35" s="12" t="s">
        <v>11</v>
      </c>
      <c r="D35" s="13">
        <v>170</v>
      </c>
      <c r="E35" s="38">
        <v>186</v>
      </c>
      <c r="G35" s="158"/>
    </row>
    <row r="36" spans="2:7">
      <c r="B36" s="28" t="s">
        <v>68</v>
      </c>
      <c r="C36" s="12" t="s">
        <v>11</v>
      </c>
      <c r="D36" s="13">
        <v>179</v>
      </c>
      <c r="E36" s="38">
        <v>193</v>
      </c>
      <c r="G36" s="158"/>
    </row>
    <row r="37" spans="2:7">
      <c r="B37" s="39" t="s">
        <v>35</v>
      </c>
      <c r="C37" s="15" t="s">
        <v>11</v>
      </c>
      <c r="D37" s="16">
        <f>SUM(D34:D36)</f>
        <v>620</v>
      </c>
      <c r="E37" s="40">
        <f>SUM(E34:E36)</f>
        <v>665</v>
      </c>
      <c r="G37" s="158"/>
    </row>
    <row r="38" spans="2:7">
      <c r="B38" s="39" t="s">
        <v>37</v>
      </c>
      <c r="C38" s="15" t="s">
        <v>11</v>
      </c>
      <c r="D38" s="16">
        <v>658</v>
      </c>
      <c r="E38" s="40">
        <v>710</v>
      </c>
      <c r="G38" s="158"/>
    </row>
    <row r="39" spans="2:7">
      <c r="B39" s="41" t="s">
        <v>69</v>
      </c>
      <c r="C39" s="5"/>
      <c r="D39" s="6"/>
      <c r="E39" s="9">
        <f>SUM(E33,E37,E38)</f>
        <v>2196</v>
      </c>
    </row>
    <row r="40" spans="2:7">
      <c r="B40" s="303" t="s">
        <v>48</v>
      </c>
      <c r="C40" s="304"/>
      <c r="D40" s="305"/>
      <c r="E40" s="306">
        <f>SUM(E39,E26,E16)</f>
        <v>7674</v>
      </c>
    </row>
    <row r="41" spans="2:7">
      <c r="B41" s="43" t="s">
        <v>70</v>
      </c>
    </row>
  </sheetData>
  <mergeCells count="2">
    <mergeCell ref="D2:E2"/>
    <mergeCell ref="B2:B3"/>
  </mergeCells>
  <printOptions horizontalCentered="1" verticalCentered="1"/>
  <pageMargins left="0.23622047244094491" right="0.23622047244094491" top="0.74803149606299213" bottom="0.74803149606299213" header="0.31496062992125984" footer="0.31496062992125984"/>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3E49F-2111-4F01-A871-185BCEBCD515}">
  <sheetPr>
    <pageSetUpPr fitToPage="1"/>
  </sheetPr>
  <dimension ref="B1:J47"/>
  <sheetViews>
    <sheetView showGridLines="0" zoomScaleNormal="100" workbookViewId="0">
      <selection activeCell="B2" sqref="B2:G45"/>
    </sheetView>
  </sheetViews>
  <sheetFormatPr defaultColWidth="9.1328125" defaultRowHeight="13.15"/>
  <cols>
    <col min="1" max="1" width="2.86328125" style="2" customWidth="1"/>
    <col min="2" max="2" width="35.59765625" style="2" customWidth="1"/>
    <col min="3" max="3" width="10.1328125" style="2" customWidth="1"/>
    <col min="4" max="4" width="10.265625" style="2" customWidth="1"/>
    <col min="5" max="5" width="13.265625" style="2" customWidth="1"/>
    <col min="6" max="6" width="10.1328125" style="2" customWidth="1"/>
    <col min="7" max="7" width="14.265625" style="2" customWidth="1"/>
    <col min="8" max="12" width="9.1328125" style="2"/>
    <col min="13" max="13" width="32.86328125" style="2" customWidth="1"/>
    <col min="14" max="16384" width="9.1328125" style="2"/>
  </cols>
  <sheetData>
    <row r="1" spans="2:10" ht="14.25">
      <c r="B1" s="302" t="s">
        <v>71</v>
      </c>
    </row>
    <row r="2" spans="2:10" ht="28.5" customHeight="1">
      <c r="B2" s="359" t="s">
        <v>72</v>
      </c>
      <c r="C2" s="295"/>
      <c r="D2" s="360" t="s">
        <v>343</v>
      </c>
      <c r="E2" s="361"/>
      <c r="F2" s="361" t="s">
        <v>344</v>
      </c>
      <c r="G2" s="362"/>
    </row>
    <row r="3" spans="2:10" ht="22.5" customHeight="1">
      <c r="B3" s="359"/>
      <c r="C3" s="296" t="s">
        <v>7</v>
      </c>
      <c r="D3" s="296" t="s">
        <v>8</v>
      </c>
      <c r="E3" s="344" t="s">
        <v>9</v>
      </c>
      <c r="F3" s="345" t="s">
        <v>8</v>
      </c>
      <c r="G3" s="296" t="s">
        <v>9</v>
      </c>
    </row>
    <row r="4" spans="2:10">
      <c r="B4" s="37" t="s">
        <v>73</v>
      </c>
      <c r="C4" s="12" t="s">
        <v>11</v>
      </c>
      <c r="D4" s="13">
        <v>102.721355</v>
      </c>
      <c r="E4" s="1">
        <v>112.97500752120642</v>
      </c>
      <c r="F4" s="13">
        <v>102.721355</v>
      </c>
      <c r="G4" s="38">
        <v>112.97500752120642</v>
      </c>
      <c r="H4" s="7"/>
      <c r="I4" s="7"/>
      <c r="J4" s="7"/>
    </row>
    <row r="5" spans="2:10">
      <c r="B5" s="37" t="s">
        <v>51</v>
      </c>
      <c r="C5" s="12" t="s">
        <v>11</v>
      </c>
      <c r="D5" s="13">
        <v>98.630774040000006</v>
      </c>
      <c r="E5" s="1">
        <v>106.45215995308912</v>
      </c>
      <c r="F5" s="13">
        <v>64.108919000000014</v>
      </c>
      <c r="G5" s="38">
        <v>106.45215995308912</v>
      </c>
      <c r="H5" s="7"/>
      <c r="I5" s="7"/>
      <c r="J5" s="7" t="s">
        <v>90</v>
      </c>
    </row>
    <row r="6" spans="2:10">
      <c r="B6" s="39" t="s">
        <v>12</v>
      </c>
      <c r="C6" s="15" t="s">
        <v>11</v>
      </c>
      <c r="D6" s="16">
        <f>SUM(D4:D5)</f>
        <v>201.35212904000002</v>
      </c>
      <c r="E6" s="35">
        <f>SUM(E4:E5)</f>
        <v>219.42716747429554</v>
      </c>
      <c r="F6" s="16">
        <f>SUM(F4:F5)</f>
        <v>166.83027400000003</v>
      </c>
      <c r="G6" s="40">
        <f>SUM(G4:G5)</f>
        <v>219.42716747429554</v>
      </c>
      <c r="H6" s="7"/>
      <c r="I6" s="7"/>
      <c r="J6" s="7"/>
    </row>
    <row r="7" spans="2:10">
      <c r="B7" s="37" t="s">
        <v>74</v>
      </c>
      <c r="C7" s="12" t="s">
        <v>17</v>
      </c>
      <c r="D7" s="13">
        <v>124.10529271999999</v>
      </c>
      <c r="E7" s="1">
        <v>124.10529271999999</v>
      </c>
      <c r="F7" s="13">
        <v>124.10529271999999</v>
      </c>
      <c r="G7" s="38">
        <v>124.10529271999999</v>
      </c>
      <c r="H7" s="7"/>
      <c r="I7" s="7"/>
      <c r="J7" s="7"/>
    </row>
    <row r="8" spans="2:10">
      <c r="B8" s="37" t="s">
        <v>75</v>
      </c>
      <c r="C8" s="12" t="s">
        <v>17</v>
      </c>
      <c r="D8" s="13">
        <v>15.18348641</v>
      </c>
      <c r="E8" s="1">
        <v>15.18348641</v>
      </c>
      <c r="F8" s="13">
        <v>15.18348641</v>
      </c>
      <c r="G8" s="38">
        <v>15.18348641</v>
      </c>
      <c r="H8" s="7"/>
      <c r="I8" s="7"/>
      <c r="J8" s="7"/>
    </row>
    <row r="9" spans="2:10">
      <c r="B9" s="37" t="s">
        <v>52</v>
      </c>
      <c r="C9" s="12" t="s">
        <v>17</v>
      </c>
      <c r="D9" s="13">
        <v>389.57187772000015</v>
      </c>
      <c r="E9" s="1">
        <v>389.57187772000015</v>
      </c>
      <c r="F9" s="13">
        <v>370.74281464999996</v>
      </c>
      <c r="G9" s="38">
        <v>370.74281464999996</v>
      </c>
      <c r="H9" s="7"/>
      <c r="I9" s="7"/>
      <c r="J9" s="7"/>
    </row>
    <row r="10" spans="2:10">
      <c r="B10" s="37" t="s">
        <v>16</v>
      </c>
      <c r="C10" s="12" t="s">
        <v>17</v>
      </c>
      <c r="D10" s="13">
        <v>97.904888929999998</v>
      </c>
      <c r="E10" s="1">
        <v>97.904888929999998</v>
      </c>
      <c r="F10" s="13">
        <v>97.904888929999998</v>
      </c>
      <c r="G10" s="38">
        <v>97.904888929999998</v>
      </c>
      <c r="H10" s="7"/>
      <c r="I10" s="7"/>
      <c r="J10" s="7"/>
    </row>
    <row r="11" spans="2:10">
      <c r="B11" s="39" t="s">
        <v>18</v>
      </c>
      <c r="C11" s="15" t="s">
        <v>17</v>
      </c>
      <c r="D11" s="16">
        <f>SUM(D7:D10)</f>
        <v>626.76554578000014</v>
      </c>
      <c r="E11" s="35">
        <f t="shared" ref="E11:G11" si="0">SUM(E7:E10)</f>
        <v>626.76554578000014</v>
      </c>
      <c r="F11" s="16">
        <f t="shared" si="0"/>
        <v>607.93648270999995</v>
      </c>
      <c r="G11" s="40">
        <f t="shared" si="0"/>
        <v>607.93648270999995</v>
      </c>
      <c r="H11" s="7"/>
      <c r="I11" s="7"/>
      <c r="J11" s="7"/>
    </row>
    <row r="12" spans="2:10">
      <c r="B12" s="41" t="s">
        <v>58</v>
      </c>
      <c r="C12" s="5"/>
      <c r="D12" s="6"/>
      <c r="E12" s="8">
        <f>SUM(E6,E11)</f>
        <v>846.19271325429565</v>
      </c>
      <c r="F12" s="24"/>
      <c r="G12" s="9">
        <f>SUM(G6,G11)</f>
        <v>827.36365018429547</v>
      </c>
      <c r="H12" s="7"/>
      <c r="I12" s="7"/>
      <c r="J12" s="7"/>
    </row>
    <row r="13" spans="2:10">
      <c r="B13" s="37" t="s">
        <v>76</v>
      </c>
      <c r="C13" s="12" t="s">
        <v>14</v>
      </c>
      <c r="D13" s="13" t="s">
        <v>25</v>
      </c>
      <c r="E13" s="1">
        <v>8.4699831646000003</v>
      </c>
      <c r="F13" s="13" t="s">
        <v>25</v>
      </c>
      <c r="G13" s="38">
        <v>79.042366329939313</v>
      </c>
      <c r="H13" s="7"/>
      <c r="I13" s="7"/>
      <c r="J13" s="7"/>
    </row>
    <row r="14" spans="2:10">
      <c r="B14" s="37" t="s">
        <v>77</v>
      </c>
      <c r="C14" s="12" t="s">
        <v>14</v>
      </c>
      <c r="D14" s="13" t="s">
        <v>25</v>
      </c>
      <c r="E14" s="1">
        <v>277.47515867540596</v>
      </c>
      <c r="F14" s="13" t="s">
        <v>25</v>
      </c>
      <c r="G14" s="38">
        <v>250.70002679505711</v>
      </c>
      <c r="H14" s="7"/>
      <c r="I14" s="7"/>
      <c r="J14" s="7"/>
    </row>
    <row r="15" spans="2:10">
      <c r="B15" s="37" t="s">
        <v>78</v>
      </c>
      <c r="C15" s="12" t="s">
        <v>14</v>
      </c>
      <c r="D15" s="13" t="s">
        <v>25</v>
      </c>
      <c r="E15" s="1">
        <v>93.128963140482412</v>
      </c>
      <c r="F15" s="13" t="s">
        <v>25</v>
      </c>
      <c r="G15" s="38">
        <v>108.43178731394563</v>
      </c>
      <c r="H15" s="7"/>
      <c r="I15" s="7"/>
      <c r="J15" s="7"/>
    </row>
    <row r="16" spans="2:10">
      <c r="B16" s="37" t="s">
        <v>59</v>
      </c>
      <c r="C16" s="12" t="s">
        <v>14</v>
      </c>
      <c r="D16" s="13" t="s">
        <v>25</v>
      </c>
      <c r="E16" s="1">
        <v>108.8514482315</v>
      </c>
      <c r="F16" s="13" t="s">
        <v>25</v>
      </c>
      <c r="G16" s="38">
        <v>332.39027622565794</v>
      </c>
      <c r="H16" s="7"/>
      <c r="I16" s="7"/>
      <c r="J16" s="7"/>
    </row>
    <row r="17" spans="2:10">
      <c r="B17" s="37" t="s">
        <v>16</v>
      </c>
      <c r="C17" s="12" t="s">
        <v>14</v>
      </c>
      <c r="D17" s="13" t="s">
        <v>25</v>
      </c>
      <c r="E17" s="1">
        <v>261.72173469319398</v>
      </c>
      <c r="F17" s="13" t="s">
        <v>25</v>
      </c>
      <c r="G17" s="38">
        <v>581.03713015067501</v>
      </c>
      <c r="H17" s="7"/>
      <c r="I17" s="7"/>
      <c r="J17" s="7"/>
    </row>
    <row r="18" spans="2:10">
      <c r="B18" s="39" t="s">
        <v>24</v>
      </c>
      <c r="C18" s="15" t="s">
        <v>14</v>
      </c>
      <c r="D18" s="16" t="s">
        <v>25</v>
      </c>
      <c r="E18" s="35">
        <f>SUM(E13:E17)</f>
        <v>749.64728790518234</v>
      </c>
      <c r="F18" s="16" t="s">
        <v>25</v>
      </c>
      <c r="G18" s="40">
        <f>SUM(G13:G17)</f>
        <v>1351.6015868152749</v>
      </c>
      <c r="H18" s="7"/>
      <c r="I18" s="7"/>
      <c r="J18" s="7"/>
    </row>
    <row r="19" spans="2:10">
      <c r="B19" s="37" t="s">
        <v>61</v>
      </c>
      <c r="C19" s="12" t="s">
        <v>17</v>
      </c>
      <c r="D19" s="13">
        <v>24.32</v>
      </c>
      <c r="E19" s="1">
        <v>24.32</v>
      </c>
      <c r="F19" s="13">
        <v>328.85214196000004</v>
      </c>
      <c r="G19" s="38">
        <v>328.85214196000004</v>
      </c>
      <c r="H19" s="7"/>
      <c r="I19" s="7"/>
      <c r="J19" s="7"/>
    </row>
    <row r="20" spans="2:10">
      <c r="B20" s="39" t="s">
        <v>22</v>
      </c>
      <c r="C20" s="15" t="s">
        <v>17</v>
      </c>
      <c r="D20" s="16">
        <f>D19</f>
        <v>24.32</v>
      </c>
      <c r="E20" s="35">
        <f t="shared" ref="E20:G20" si="1">E19</f>
        <v>24.32</v>
      </c>
      <c r="F20" s="16">
        <f t="shared" si="1"/>
        <v>328.85214196000004</v>
      </c>
      <c r="G20" s="40">
        <f t="shared" si="1"/>
        <v>328.85214196000004</v>
      </c>
      <c r="H20" s="7"/>
      <c r="I20" s="7"/>
      <c r="J20" s="7"/>
    </row>
    <row r="21" spans="2:10">
      <c r="B21" s="39" t="s">
        <v>26</v>
      </c>
      <c r="C21" s="15" t="s">
        <v>27</v>
      </c>
      <c r="D21" s="16">
        <v>38.193907981601043</v>
      </c>
      <c r="E21" s="35">
        <v>24.918816718543294</v>
      </c>
      <c r="F21" s="16">
        <v>147.76858906718178</v>
      </c>
      <c r="G21" s="40">
        <v>96.408526446067256</v>
      </c>
      <c r="H21" s="7"/>
      <c r="I21" s="7"/>
      <c r="J21" s="7"/>
    </row>
    <row r="22" spans="2:10">
      <c r="B22" s="41" t="s">
        <v>62</v>
      </c>
      <c r="C22" s="5"/>
      <c r="D22" s="6"/>
      <c r="E22" s="8">
        <f>SUM(E21,E20,E18)</f>
        <v>798.8861046237256</v>
      </c>
      <c r="F22" s="24"/>
      <c r="G22" s="9">
        <f>SUM(G21,G20,G18)</f>
        <v>1776.8622552213421</v>
      </c>
      <c r="H22" s="7"/>
      <c r="I22" s="7"/>
      <c r="J22" s="7"/>
    </row>
    <row r="23" spans="2:10">
      <c r="B23" s="37" t="s">
        <v>63</v>
      </c>
      <c r="C23" s="12" t="s">
        <v>30</v>
      </c>
      <c r="D23" s="13">
        <v>20.124122600925016</v>
      </c>
      <c r="E23" s="1">
        <v>25.405999999999999</v>
      </c>
      <c r="F23" s="13">
        <v>28.861058939074987</v>
      </c>
      <c r="G23" s="38">
        <v>36.436076143386003</v>
      </c>
      <c r="H23" s="7"/>
      <c r="I23" s="7"/>
      <c r="J23" s="7"/>
    </row>
    <row r="24" spans="2:10">
      <c r="B24" s="37" t="s">
        <v>64</v>
      </c>
      <c r="C24" s="12" t="s">
        <v>30</v>
      </c>
      <c r="D24" s="13">
        <v>0</v>
      </c>
      <c r="E24" s="1">
        <v>0</v>
      </c>
      <c r="F24" s="13">
        <v>101.56834778</v>
      </c>
      <c r="G24" s="38">
        <v>128.46546277597699</v>
      </c>
      <c r="H24" s="7"/>
      <c r="I24" s="7"/>
      <c r="J24" s="7"/>
    </row>
    <row r="25" spans="2:10">
      <c r="B25" s="37" t="s">
        <v>29</v>
      </c>
      <c r="C25" s="12" t="s">
        <v>30</v>
      </c>
      <c r="D25" s="13">
        <v>0</v>
      </c>
      <c r="E25" s="1">
        <v>0</v>
      </c>
      <c r="F25" s="13">
        <v>71.5</v>
      </c>
      <c r="G25" s="38">
        <v>90.518100000000004</v>
      </c>
      <c r="H25" s="7"/>
      <c r="I25" s="7"/>
      <c r="J25" s="7"/>
    </row>
    <row r="26" spans="2:10">
      <c r="B26" s="37" t="s">
        <v>79</v>
      </c>
      <c r="C26" s="12" t="s">
        <v>30</v>
      </c>
      <c r="D26" s="13">
        <v>13.72543108</v>
      </c>
      <c r="E26" s="1">
        <v>16.847444757640002</v>
      </c>
      <c r="F26" s="13">
        <v>13.72543108</v>
      </c>
      <c r="G26" s="38">
        <v>16.847444757640002</v>
      </c>
      <c r="H26" s="7"/>
      <c r="I26" s="7"/>
      <c r="J26" s="7"/>
    </row>
    <row r="27" spans="2:10">
      <c r="B27" s="37" t="s">
        <v>80</v>
      </c>
      <c r="C27" s="12" t="s">
        <v>30</v>
      </c>
      <c r="D27" s="13">
        <v>2.5539999999999998</v>
      </c>
      <c r="E27" s="1">
        <v>3.1078496000000007</v>
      </c>
      <c r="F27" s="13">
        <v>2.5539999999999998</v>
      </c>
      <c r="G27" s="38">
        <v>3.1078496000000007</v>
      </c>
      <c r="H27" s="7"/>
      <c r="I27" s="7"/>
      <c r="J27" s="7"/>
    </row>
    <row r="28" spans="2:10">
      <c r="B28" s="37" t="s">
        <v>81</v>
      </c>
      <c r="C28" s="12" t="s">
        <v>30</v>
      </c>
      <c r="D28" s="13">
        <v>149.44431761999999</v>
      </c>
      <c r="E28" s="1">
        <v>188.46463961582799</v>
      </c>
      <c r="F28" s="13">
        <v>149.44431761999999</v>
      </c>
      <c r="G28" s="38">
        <v>188.46463961582799</v>
      </c>
      <c r="H28" s="7"/>
      <c r="I28" s="7"/>
      <c r="J28" s="7"/>
    </row>
    <row r="29" spans="2:10">
      <c r="B29" s="37" t="s">
        <v>82</v>
      </c>
      <c r="C29" s="12" t="s">
        <v>30</v>
      </c>
      <c r="D29" s="13">
        <v>25.658582299999999</v>
      </c>
      <c r="E29" s="1">
        <v>32.512681033485002</v>
      </c>
      <c r="F29" s="13">
        <v>25.658582299999999</v>
      </c>
      <c r="G29" s="38">
        <v>32.512681033485002</v>
      </c>
      <c r="H29" s="7"/>
      <c r="I29" s="7"/>
      <c r="J29" s="7"/>
    </row>
    <row r="30" spans="2:10">
      <c r="B30" s="37" t="s">
        <v>65</v>
      </c>
      <c r="C30" s="12" t="s">
        <v>30</v>
      </c>
      <c r="D30" s="13">
        <v>0</v>
      </c>
      <c r="E30" s="1">
        <v>0</v>
      </c>
      <c r="F30" s="13">
        <v>3.7003879999999998</v>
      </c>
      <c r="G30" s="38">
        <v>4.56795131255</v>
      </c>
      <c r="H30" s="7"/>
      <c r="I30" s="7"/>
      <c r="J30" s="7"/>
    </row>
    <row r="31" spans="2:10">
      <c r="B31" s="37" t="s">
        <v>53</v>
      </c>
      <c r="C31" s="12" t="s">
        <v>30</v>
      </c>
      <c r="D31" s="13">
        <v>68.129017410000003</v>
      </c>
      <c r="E31" s="1">
        <v>85.827117307777996</v>
      </c>
      <c r="F31" s="13">
        <v>68.129017410000003</v>
      </c>
      <c r="G31" s="38">
        <v>85.827117307777996</v>
      </c>
      <c r="H31" s="7"/>
      <c r="I31" s="7"/>
      <c r="J31" s="7"/>
    </row>
    <row r="32" spans="2:10">
      <c r="B32" s="39" t="s">
        <v>33</v>
      </c>
      <c r="C32" s="15" t="s">
        <v>30</v>
      </c>
      <c r="D32" s="16">
        <f>SUM(D23:D31)</f>
        <v>279.63547101092502</v>
      </c>
      <c r="E32" s="35">
        <f>SUM(E23:E31)</f>
        <v>352.16573231473097</v>
      </c>
      <c r="F32" s="16">
        <f>SUM(F23:F31)</f>
        <v>465.14114312907498</v>
      </c>
      <c r="G32" s="40">
        <f>SUM(G23:G31)</f>
        <v>586.747322546644</v>
      </c>
      <c r="H32" s="7"/>
      <c r="I32" s="7"/>
      <c r="J32" s="7"/>
    </row>
    <row r="33" spans="2:10">
      <c r="B33" s="39" t="s">
        <v>83</v>
      </c>
      <c r="C33" s="15" t="s">
        <v>30</v>
      </c>
      <c r="D33" s="16">
        <v>217.28017300626368</v>
      </c>
      <c r="E33" s="35">
        <v>264.20345537079999</v>
      </c>
      <c r="F33" s="16">
        <v>197.84508224390581</v>
      </c>
      <c r="G33" s="40">
        <v>240.08064518635601</v>
      </c>
      <c r="H33" s="7"/>
      <c r="I33" s="7"/>
      <c r="J33" s="7"/>
    </row>
    <row r="34" spans="2:10">
      <c r="B34" s="39" t="s">
        <v>84</v>
      </c>
      <c r="C34" s="15" t="s">
        <v>30</v>
      </c>
      <c r="D34" s="16">
        <v>0</v>
      </c>
      <c r="E34" s="35">
        <v>0</v>
      </c>
      <c r="F34" s="16">
        <v>67.185475159999996</v>
      </c>
      <c r="G34" s="40">
        <v>72.593905910379988</v>
      </c>
      <c r="H34" s="7"/>
      <c r="I34" s="7"/>
      <c r="J34" s="7"/>
    </row>
    <row r="35" spans="2:10">
      <c r="B35" s="41" t="s">
        <v>69</v>
      </c>
      <c r="C35" s="5"/>
      <c r="D35" s="6"/>
      <c r="E35" s="8">
        <f>SUM(E32:E34)</f>
        <v>616.36918768553096</v>
      </c>
      <c r="F35" s="24"/>
      <c r="G35" s="8">
        <f>SUM(G32:G34)</f>
        <v>899.42187364337997</v>
      </c>
      <c r="H35" s="7"/>
      <c r="I35" s="7"/>
      <c r="J35" s="7"/>
    </row>
    <row r="36" spans="2:10">
      <c r="B36" s="39" t="s">
        <v>39</v>
      </c>
      <c r="C36" s="15" t="s">
        <v>17</v>
      </c>
      <c r="D36" s="16">
        <v>512.01397255493998</v>
      </c>
      <c r="E36" s="35">
        <v>512.01397255493998</v>
      </c>
      <c r="F36" s="16">
        <v>551.8901490103724</v>
      </c>
      <c r="G36" s="40">
        <v>551.93804784999998</v>
      </c>
      <c r="H36" s="7"/>
      <c r="I36" s="7"/>
      <c r="J36" s="7"/>
    </row>
    <row r="37" spans="2:10">
      <c r="B37" s="39" t="s">
        <v>85</v>
      </c>
      <c r="C37" s="15" t="s">
        <v>11</v>
      </c>
      <c r="D37" s="16">
        <v>35.088948555648038</v>
      </c>
      <c r="E37" s="35">
        <v>37.874775933973773</v>
      </c>
      <c r="F37" s="16">
        <v>35.649601140000001</v>
      </c>
      <c r="G37" s="40">
        <v>38.474511517942886</v>
      </c>
      <c r="H37" s="7"/>
      <c r="I37" s="7"/>
      <c r="J37" s="7"/>
    </row>
    <row r="38" spans="2:10">
      <c r="B38" s="37" t="s">
        <v>41</v>
      </c>
      <c r="C38" s="12" t="s">
        <v>17</v>
      </c>
      <c r="D38" s="13">
        <v>28.115063760411861</v>
      </c>
      <c r="E38" s="1">
        <v>28.115063760411861</v>
      </c>
      <c r="F38" s="13">
        <v>32.143044040411858</v>
      </c>
      <c r="G38" s="38">
        <v>32.143044040411858</v>
      </c>
      <c r="H38" s="7"/>
      <c r="I38" s="7"/>
      <c r="J38" s="7"/>
    </row>
    <row r="39" spans="2:10">
      <c r="B39" s="37" t="s">
        <v>86</v>
      </c>
      <c r="C39" s="12" t="s">
        <v>14</v>
      </c>
      <c r="D39" s="13" t="s">
        <v>25</v>
      </c>
      <c r="E39" s="1">
        <v>1312.2671542731803</v>
      </c>
      <c r="F39" s="13" t="s">
        <v>25</v>
      </c>
      <c r="G39" s="38">
        <v>1317.1352542731802</v>
      </c>
      <c r="H39" s="7"/>
      <c r="I39" s="7"/>
      <c r="J39" s="7"/>
    </row>
    <row r="40" spans="2:10">
      <c r="B40" s="37" t="s">
        <v>44</v>
      </c>
      <c r="C40" s="12" t="s">
        <v>14</v>
      </c>
      <c r="D40" s="13" t="s">
        <v>25</v>
      </c>
      <c r="E40" s="1">
        <v>143.77722934831064</v>
      </c>
      <c r="F40" s="13" t="s">
        <v>25</v>
      </c>
      <c r="G40" s="38">
        <v>143.77722934831064</v>
      </c>
      <c r="H40" s="7"/>
      <c r="I40" s="7"/>
      <c r="J40" s="7"/>
    </row>
    <row r="41" spans="2:10">
      <c r="B41" s="37" t="s">
        <v>87</v>
      </c>
      <c r="C41" s="12" t="s">
        <v>17</v>
      </c>
      <c r="D41" s="13">
        <v>0</v>
      </c>
      <c r="E41" s="1">
        <v>0</v>
      </c>
      <c r="F41" s="13">
        <v>23.1</v>
      </c>
      <c r="G41" s="38">
        <v>23.1</v>
      </c>
      <c r="H41" s="7"/>
      <c r="I41" s="7"/>
      <c r="J41" s="7"/>
    </row>
    <row r="42" spans="2:10">
      <c r="B42" s="37" t="s">
        <v>88</v>
      </c>
      <c r="C42" s="12" t="s">
        <v>14</v>
      </c>
      <c r="D42" s="13" t="s">
        <v>15</v>
      </c>
      <c r="E42" s="1">
        <v>223.38337535855123</v>
      </c>
      <c r="F42" s="13" t="s">
        <v>15</v>
      </c>
      <c r="G42" s="38">
        <v>363.93853497311665</v>
      </c>
      <c r="H42" s="7"/>
      <c r="I42" s="7"/>
      <c r="J42" s="7"/>
    </row>
    <row r="43" spans="2:10">
      <c r="B43" s="39" t="s">
        <v>46</v>
      </c>
      <c r="C43" s="15" t="s">
        <v>14</v>
      </c>
      <c r="D43" s="16" t="s">
        <v>25</v>
      </c>
      <c r="E43" s="35">
        <f>SUM(E38:E42)</f>
        <v>1707.5428227404541</v>
      </c>
      <c r="F43" s="16" t="s">
        <v>25</v>
      </c>
      <c r="G43" s="40">
        <f>SUM(G38:G42)</f>
        <v>1880.0940626350193</v>
      </c>
      <c r="H43" s="7"/>
      <c r="I43" s="7"/>
      <c r="J43" s="7"/>
    </row>
    <row r="44" spans="2:10">
      <c r="B44" s="41" t="s">
        <v>89</v>
      </c>
      <c r="C44" s="5"/>
      <c r="D44" s="6"/>
      <c r="E44" s="8">
        <f>SUM(E43,E36:E37)</f>
        <v>2257.4315712293683</v>
      </c>
      <c r="F44" s="24"/>
      <c r="G44" s="9">
        <f>SUM(G43,G36:G37)</f>
        <v>2470.5066220029621</v>
      </c>
      <c r="H44" s="7"/>
      <c r="I44" s="7"/>
      <c r="J44" s="7"/>
    </row>
    <row r="45" spans="2:10">
      <c r="B45" s="303" t="s">
        <v>48</v>
      </c>
      <c r="C45" s="304"/>
      <c r="D45" s="305"/>
      <c r="E45" s="307">
        <f>SUM(E44,E35,E22,E12)</f>
        <v>4518.8795767929205</v>
      </c>
      <c r="F45" s="308"/>
      <c r="G45" s="307">
        <f>SUM(G44,G35,G22,G12)</f>
        <v>5974.1544010519801</v>
      </c>
      <c r="H45" s="7"/>
      <c r="I45" s="7"/>
      <c r="J45" s="7"/>
    </row>
    <row r="46" spans="2:10">
      <c r="I46" s="2" t="s">
        <v>90</v>
      </c>
    </row>
    <row r="47" spans="2:10">
      <c r="E47" s="261"/>
      <c r="G47" s="261"/>
    </row>
  </sheetData>
  <mergeCells count="3">
    <mergeCell ref="D2:E2"/>
    <mergeCell ref="F2:G2"/>
    <mergeCell ref="B2:B3"/>
  </mergeCells>
  <printOptions horizontalCentered="1" verticalCentered="1"/>
  <pageMargins left="0.23622047244094491" right="0.23622047244094491" top="0.74803149606299213" bottom="0.74803149606299213" header="0.31496062992125984" footer="0.31496062992125984"/>
  <pageSetup paperSize="9" scale="76" orientation="landscape" r:id="rId1"/>
  <ignoredErrors>
    <ignoredError sqref="E43:G44"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3A12-ED27-442F-92A2-F420D0AA40C2}">
  <sheetPr>
    <tabColor theme="4"/>
    <pageSetUpPr fitToPage="1"/>
  </sheetPr>
  <dimension ref="B2:N25"/>
  <sheetViews>
    <sheetView showGridLines="0" zoomScaleNormal="100" zoomScaleSheetLayoutView="100" workbookViewId="0">
      <selection activeCell="B2" sqref="B2"/>
    </sheetView>
  </sheetViews>
  <sheetFormatPr defaultRowHeight="14.25"/>
  <cols>
    <col min="1" max="1" width="1.86328125" customWidth="1"/>
    <col min="2" max="2" width="16.86328125" customWidth="1"/>
  </cols>
  <sheetData>
    <row r="2" spans="2:2">
      <c r="B2" s="292" t="s">
        <v>0</v>
      </c>
    </row>
    <row r="6" spans="2:2" ht="36">
      <c r="B6" s="294" t="s">
        <v>91</v>
      </c>
    </row>
    <row r="13" spans="2:2" ht="18">
      <c r="B13" s="161"/>
    </row>
    <row r="17" spans="2:14">
      <c r="B17" s="162"/>
    </row>
    <row r="24" spans="2:14">
      <c r="B24" s="163"/>
      <c r="C24" s="163"/>
      <c r="D24" s="163"/>
      <c r="E24" s="163"/>
      <c r="F24" s="163"/>
      <c r="G24" s="163"/>
      <c r="H24" s="163"/>
      <c r="I24" s="163"/>
      <c r="J24" s="163"/>
      <c r="K24" s="163"/>
      <c r="L24" s="163"/>
      <c r="M24" s="163"/>
      <c r="N24" s="163"/>
    </row>
    <row r="25" spans="2:14">
      <c r="B25" s="164" t="s">
        <v>3</v>
      </c>
    </row>
  </sheetData>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3C8F9-8CFD-4F51-8074-BC2C0C8E0E7F}">
  <sheetPr>
    <pageSetUpPr fitToPage="1"/>
  </sheetPr>
  <dimension ref="B1:Z55"/>
  <sheetViews>
    <sheetView showGridLines="0" zoomScale="70" zoomScaleNormal="70" zoomScaleSheetLayoutView="100" workbookViewId="0">
      <selection activeCell="Y27" sqref="Y27"/>
    </sheetView>
  </sheetViews>
  <sheetFormatPr defaultColWidth="8.73046875" defaultRowHeight="13.15"/>
  <cols>
    <col min="1" max="1" width="2.86328125" style="45" customWidth="1"/>
    <col min="2" max="2" width="25.59765625" style="45" customWidth="1"/>
    <col min="3" max="3" width="5.73046875" style="45" bestFit="1" customWidth="1"/>
    <col min="4" max="4" width="6" style="45" bestFit="1" customWidth="1"/>
    <col min="5" max="5" width="7" style="45" bestFit="1" customWidth="1"/>
    <col min="6" max="6" width="10.1328125" style="45" customWidth="1"/>
    <col min="7" max="7" width="5.86328125" style="45" bestFit="1" customWidth="1"/>
    <col min="8" max="8" width="4.59765625" style="45" bestFit="1" customWidth="1"/>
    <col min="9" max="9" width="5.73046875" style="45" bestFit="1" customWidth="1"/>
    <col min="10" max="10" width="6.1328125" style="45" bestFit="1" customWidth="1"/>
    <col min="11" max="11" width="11.1328125" style="45" customWidth="1"/>
    <col min="12" max="12" width="7.3984375" style="45" bestFit="1" customWidth="1"/>
    <col min="13" max="13" width="10.265625" style="45" customWidth="1"/>
    <col min="14" max="14" width="11.1328125" style="45" customWidth="1"/>
    <col min="15" max="15" width="11.3984375" style="46" bestFit="1" customWidth="1"/>
    <col min="16" max="16" width="5.86328125" style="46" bestFit="1" customWidth="1"/>
    <col min="17" max="17" width="7.86328125" style="45" customWidth="1"/>
    <col min="18" max="18" width="9.86328125" style="45" customWidth="1"/>
    <col min="19" max="19" width="7.73046875" style="46" bestFit="1" customWidth="1"/>
    <col min="20" max="20" width="9.86328125" style="45" bestFit="1" customWidth="1"/>
    <col min="21" max="21" width="5" style="45" bestFit="1" customWidth="1"/>
    <col min="22" max="22" width="7.73046875" style="45" customWidth="1"/>
    <col min="23" max="23" width="8.73046875" style="45"/>
    <col min="24" max="24" width="11.1328125" style="45" customWidth="1"/>
    <col min="25" max="25" width="11.73046875" style="45" customWidth="1"/>
    <col min="26" max="26" width="11.265625" style="45" customWidth="1"/>
    <col min="27" max="16384" width="8.73046875" style="45"/>
  </cols>
  <sheetData>
    <row r="1" spans="2:24" ht="14.25">
      <c r="B1" s="319" t="s">
        <v>58</v>
      </c>
      <c r="C1" s="44"/>
      <c r="G1" s="46"/>
      <c r="J1" s="46"/>
      <c r="K1" s="46"/>
      <c r="N1" s="46"/>
    </row>
    <row r="2" spans="2:24" ht="25.9" customHeight="1">
      <c r="B2" s="368" t="s">
        <v>6</v>
      </c>
      <c r="C2" s="309"/>
      <c r="D2" s="369" t="s">
        <v>92</v>
      </c>
      <c r="E2" s="365"/>
      <c r="F2" s="370"/>
      <c r="G2" s="365" t="s">
        <v>93</v>
      </c>
      <c r="H2" s="365"/>
      <c r="I2" s="367"/>
      <c r="J2" s="309"/>
      <c r="K2" s="309"/>
      <c r="L2" s="371" t="s">
        <v>94</v>
      </c>
      <c r="M2" s="371"/>
      <c r="N2" s="309"/>
      <c r="O2" s="342" t="s">
        <v>95</v>
      </c>
      <c r="P2" s="365" t="s">
        <v>96</v>
      </c>
      <c r="Q2" s="366"/>
      <c r="R2" s="366"/>
      <c r="S2" s="365" t="s">
        <v>97</v>
      </c>
      <c r="T2" s="366"/>
      <c r="U2" s="367"/>
      <c r="V2" s="309"/>
    </row>
    <row r="3" spans="2:24" ht="35.65">
      <c r="B3" s="368"/>
      <c r="C3" s="310" t="s">
        <v>98</v>
      </c>
      <c r="D3" s="311" t="s">
        <v>99</v>
      </c>
      <c r="E3" s="311" t="s">
        <v>100</v>
      </c>
      <c r="F3" s="343" t="s">
        <v>101</v>
      </c>
      <c r="G3" s="343" t="s">
        <v>102</v>
      </c>
      <c r="H3" s="311" t="s">
        <v>103</v>
      </c>
      <c r="I3" s="311" t="s">
        <v>48</v>
      </c>
      <c r="J3" s="311" t="s">
        <v>104</v>
      </c>
      <c r="K3" s="311" t="s">
        <v>105</v>
      </c>
      <c r="L3" s="310" t="s">
        <v>106</v>
      </c>
      <c r="M3" s="310" t="s">
        <v>107</v>
      </c>
      <c r="N3" s="311" t="s">
        <v>338</v>
      </c>
      <c r="O3" s="310" t="s">
        <v>108</v>
      </c>
      <c r="P3" s="311" t="s">
        <v>48</v>
      </c>
      <c r="Q3" s="311" t="s">
        <v>109</v>
      </c>
      <c r="R3" s="311" t="s">
        <v>110</v>
      </c>
      <c r="S3" s="311" t="s">
        <v>111</v>
      </c>
      <c r="T3" s="311" t="s">
        <v>112</v>
      </c>
      <c r="U3" s="311" t="s">
        <v>113</v>
      </c>
      <c r="V3" s="311" t="s">
        <v>114</v>
      </c>
    </row>
    <row r="4" spans="2:24" ht="18" customHeight="1">
      <c r="B4" s="47" t="s">
        <v>115</v>
      </c>
      <c r="C4" s="233"/>
      <c r="D4" s="50"/>
      <c r="E4" s="50"/>
      <c r="F4" s="50"/>
      <c r="G4" s="48"/>
      <c r="H4" s="49"/>
      <c r="I4" s="49"/>
      <c r="J4" s="50"/>
      <c r="K4" s="50"/>
      <c r="L4" s="50"/>
      <c r="M4" s="50"/>
      <c r="N4" s="50"/>
      <c r="O4" s="105"/>
      <c r="P4" s="105"/>
      <c r="Q4" s="105"/>
      <c r="R4" s="50"/>
      <c r="S4" s="105"/>
      <c r="T4" s="105"/>
      <c r="U4" s="50"/>
      <c r="V4" s="141"/>
    </row>
    <row r="5" spans="2:24" ht="13.5" customHeight="1">
      <c r="B5" s="51" t="s">
        <v>73</v>
      </c>
      <c r="C5" s="234" t="s">
        <v>11</v>
      </c>
      <c r="D5" s="54">
        <v>42125</v>
      </c>
      <c r="E5" s="54">
        <v>43250</v>
      </c>
      <c r="F5" s="52" t="s">
        <v>116</v>
      </c>
      <c r="G5" s="239">
        <v>2500</v>
      </c>
      <c r="H5" s="239">
        <v>500</v>
      </c>
      <c r="I5" s="239">
        <f>SUM(G5:H5)</f>
        <v>3000</v>
      </c>
      <c r="J5" s="239">
        <v>2587</v>
      </c>
      <c r="K5" s="239">
        <v>460</v>
      </c>
      <c r="L5" s="239">
        <v>875</v>
      </c>
      <c r="M5" s="239">
        <v>415</v>
      </c>
      <c r="N5" s="239">
        <v>213</v>
      </c>
      <c r="O5" s="172" t="s">
        <v>117</v>
      </c>
      <c r="P5" s="245">
        <v>5709.5501143000001</v>
      </c>
      <c r="Q5" s="239">
        <v>4743.0906895400003</v>
      </c>
      <c r="R5" s="239">
        <v>966.45942476000005</v>
      </c>
      <c r="S5" s="289">
        <v>2.2067425206414777</v>
      </c>
      <c r="T5" s="139">
        <v>2.120245146005264</v>
      </c>
      <c r="U5" s="140">
        <v>0.23200530923904061</v>
      </c>
      <c r="V5" s="141">
        <v>1.7868717474330389</v>
      </c>
      <c r="X5" s="354"/>
    </row>
    <row r="6" spans="2:24" ht="13.5" customHeight="1">
      <c r="B6" s="51" t="s">
        <v>118</v>
      </c>
      <c r="C6" s="234" t="s">
        <v>11</v>
      </c>
      <c r="D6" s="54">
        <v>43221</v>
      </c>
      <c r="E6" s="54">
        <v>45046</v>
      </c>
      <c r="F6" s="52" t="s">
        <v>116</v>
      </c>
      <c r="G6" s="239">
        <v>4000</v>
      </c>
      <c r="H6" s="239">
        <v>500</v>
      </c>
      <c r="I6" s="239">
        <f t="shared" ref="I6:I7" si="0">SUM(G6:H6)</f>
        <v>4500</v>
      </c>
      <c r="J6" s="239">
        <v>3637.4309434799998</v>
      </c>
      <c r="K6" s="239">
        <v>507</v>
      </c>
      <c r="L6" s="239">
        <v>3597</v>
      </c>
      <c r="M6" s="239">
        <v>3091</v>
      </c>
      <c r="N6" s="239">
        <v>705</v>
      </c>
      <c r="O6" s="172" t="s">
        <v>117</v>
      </c>
      <c r="P6" s="245">
        <v>6887.9481487899984</v>
      </c>
      <c r="Q6" s="239">
        <v>1983.4935871799996</v>
      </c>
      <c r="R6" s="239">
        <v>4904.4545616099986</v>
      </c>
      <c r="S6" s="138">
        <v>1.8936299426210323</v>
      </c>
      <c r="T6" s="139">
        <v>2.3719125473985234</v>
      </c>
      <c r="U6" s="140">
        <v>0.1937348506783092</v>
      </c>
      <c r="V6" s="141">
        <v>0.41723652799505095</v>
      </c>
      <c r="X6" s="354"/>
    </row>
    <row r="7" spans="2:24" ht="13.5" customHeight="1">
      <c r="B7" s="51" t="s">
        <v>50</v>
      </c>
      <c r="C7" s="234" t="s">
        <v>11</v>
      </c>
      <c r="D7" s="54">
        <v>44316</v>
      </c>
      <c r="E7" s="54">
        <v>46597</v>
      </c>
      <c r="F7" s="52" t="s">
        <v>119</v>
      </c>
      <c r="G7" s="239">
        <v>7705</v>
      </c>
      <c r="H7" s="239">
        <v>417</v>
      </c>
      <c r="I7" s="239">
        <f t="shared" si="0"/>
        <v>8122</v>
      </c>
      <c r="J7" s="239">
        <v>3365.5430749340831</v>
      </c>
      <c r="K7" s="239">
        <v>4353</v>
      </c>
      <c r="L7" s="239">
        <v>8267</v>
      </c>
      <c r="M7" s="239">
        <v>8267</v>
      </c>
      <c r="N7" s="239">
        <v>251</v>
      </c>
      <c r="O7" s="172" t="s">
        <v>120</v>
      </c>
      <c r="P7" s="245">
        <v>4443.4201915409067</v>
      </c>
      <c r="Q7" s="239">
        <v>263.02190157814215</v>
      </c>
      <c r="R7" s="239">
        <v>4180.3982899627645</v>
      </c>
      <c r="S7" s="138">
        <v>1.3202684062000707</v>
      </c>
      <c r="T7" s="228">
        <v>0</v>
      </c>
      <c r="U7" s="140">
        <v>0.15712721810687635</v>
      </c>
      <c r="V7" s="141" t="s">
        <v>121</v>
      </c>
      <c r="X7" s="354"/>
    </row>
    <row r="8" spans="2:24">
      <c r="B8" s="51" t="s">
        <v>122</v>
      </c>
      <c r="C8" s="234"/>
      <c r="D8" s="52"/>
      <c r="E8" s="52"/>
      <c r="F8" s="52"/>
      <c r="G8" s="55"/>
      <c r="H8" s="56"/>
      <c r="I8" s="56"/>
      <c r="J8" s="56"/>
      <c r="K8" s="240"/>
      <c r="L8" s="241">
        <v>3681</v>
      </c>
      <c r="M8" s="241">
        <v>856</v>
      </c>
      <c r="N8" s="240"/>
      <c r="O8" s="172"/>
      <c r="P8" s="246"/>
      <c r="Q8" s="240"/>
      <c r="R8" s="240"/>
      <c r="S8" s="56"/>
      <c r="T8" s="56"/>
      <c r="U8" s="56"/>
      <c r="V8" s="141"/>
      <c r="X8" s="354"/>
    </row>
    <row r="9" spans="2:24" s="63" customFormat="1" ht="13.5" customHeight="1">
      <c r="B9" s="57" t="s">
        <v>123</v>
      </c>
      <c r="C9" s="235"/>
      <c r="D9" s="60"/>
      <c r="E9" s="60"/>
      <c r="F9" s="60"/>
      <c r="G9" s="58"/>
      <c r="H9" s="59"/>
      <c r="I9" s="59"/>
      <c r="J9" s="59"/>
      <c r="K9" s="243"/>
      <c r="L9" s="243">
        <f>SUM(L5:L8)</f>
        <v>16420</v>
      </c>
      <c r="M9" s="243">
        <f>SUM(M5:M8)</f>
        <v>12629</v>
      </c>
      <c r="N9" s="243">
        <f>SUM(N5:N8)</f>
        <v>1169</v>
      </c>
      <c r="O9" s="173"/>
      <c r="P9" s="242"/>
      <c r="Q9" s="242"/>
      <c r="R9" s="242"/>
      <c r="S9" s="59"/>
      <c r="T9" s="59"/>
      <c r="U9" s="59"/>
      <c r="V9" s="62"/>
      <c r="X9" s="355"/>
    </row>
    <row r="10" spans="2:24" ht="13.5" customHeight="1">
      <c r="B10" s="47" t="s">
        <v>140</v>
      </c>
      <c r="C10" s="233"/>
      <c r="D10" s="50"/>
      <c r="E10" s="50"/>
      <c r="F10" s="50"/>
      <c r="G10" s="64"/>
      <c r="H10" s="65"/>
      <c r="I10" s="65"/>
      <c r="J10" s="65"/>
      <c r="K10" s="244"/>
      <c r="L10" s="244"/>
      <c r="M10" s="244"/>
      <c r="N10" s="244"/>
      <c r="O10" s="105"/>
      <c r="P10" s="247"/>
      <c r="Q10" s="244"/>
      <c r="R10" s="244"/>
      <c r="S10" s="65"/>
      <c r="T10" s="65"/>
      <c r="U10" s="65"/>
      <c r="V10" s="141"/>
      <c r="X10" s="354"/>
    </row>
    <row r="11" spans="2:24" ht="13.5" customHeight="1">
      <c r="B11" s="51" t="s">
        <v>141</v>
      </c>
      <c r="C11" s="234" t="s">
        <v>11</v>
      </c>
      <c r="D11" s="54">
        <v>43595</v>
      </c>
      <c r="E11" s="54">
        <v>45971</v>
      </c>
      <c r="F11" s="52" t="s">
        <v>119</v>
      </c>
      <c r="G11" s="239">
        <v>898</v>
      </c>
      <c r="H11" s="239">
        <v>100</v>
      </c>
      <c r="I11" s="239">
        <f t="shared" ref="I11:I12" si="1">SUM(G11:H11)</f>
        <v>998</v>
      </c>
      <c r="J11" s="239">
        <v>838.06250952999994</v>
      </c>
      <c r="K11" s="239">
        <v>118</v>
      </c>
      <c r="L11" s="239">
        <v>823</v>
      </c>
      <c r="M11" s="239">
        <v>704</v>
      </c>
      <c r="N11" s="239">
        <v>111</v>
      </c>
      <c r="O11" s="172" t="s">
        <v>117</v>
      </c>
      <c r="P11" s="245">
        <v>1348.9796636900001</v>
      </c>
      <c r="Q11" s="239">
        <v>473.3308591</v>
      </c>
      <c r="R11" s="239">
        <v>875.64880458999994</v>
      </c>
      <c r="S11" s="138">
        <v>1.609640866105001</v>
      </c>
      <c r="T11" s="139">
        <v>2.6898198722035307</v>
      </c>
      <c r="U11" s="140">
        <v>0.28638456116384514</v>
      </c>
      <c r="V11" s="141">
        <v>0.34186318042951291</v>
      </c>
      <c r="X11" s="354"/>
    </row>
    <row r="12" spans="2:24" ht="13.5" customHeight="1">
      <c r="B12" s="51" t="s">
        <v>142</v>
      </c>
      <c r="C12" s="234" t="s">
        <v>11</v>
      </c>
      <c r="D12" s="54">
        <v>45108</v>
      </c>
      <c r="E12" s="54" t="s">
        <v>143</v>
      </c>
      <c r="F12" s="52" t="s">
        <v>135</v>
      </c>
      <c r="G12" s="239">
        <v>973.3</v>
      </c>
      <c r="H12" s="239">
        <v>75</v>
      </c>
      <c r="I12" s="239">
        <f t="shared" si="1"/>
        <v>1048.3</v>
      </c>
      <c r="J12" s="239">
        <v>107.8849480099997</v>
      </c>
      <c r="K12" s="239">
        <v>1188</v>
      </c>
      <c r="L12" s="239">
        <v>1305</v>
      </c>
      <c r="M12" s="239">
        <v>1305</v>
      </c>
      <c r="N12" s="259">
        <v>0</v>
      </c>
      <c r="O12" s="172" t="s">
        <v>136</v>
      </c>
      <c r="P12" s="245">
        <v>111.79456809207687</v>
      </c>
      <c r="Q12" s="239">
        <v>3.1396837350300038</v>
      </c>
      <c r="R12" s="239">
        <v>108.65488435704687</v>
      </c>
      <c r="S12" s="138">
        <v>1.0362387909916293</v>
      </c>
      <c r="T12" s="228">
        <v>0</v>
      </c>
      <c r="U12" s="140" t="s">
        <v>137</v>
      </c>
      <c r="V12" s="141" t="s">
        <v>121</v>
      </c>
      <c r="W12" s="67"/>
      <c r="X12" s="354"/>
    </row>
    <row r="13" spans="2:24">
      <c r="B13" s="51" t="s">
        <v>122</v>
      </c>
      <c r="C13" s="234"/>
      <c r="D13" s="52"/>
      <c r="E13" s="52"/>
      <c r="F13" s="52"/>
      <c r="G13" s="55"/>
      <c r="H13" s="56"/>
      <c r="I13" s="56"/>
      <c r="J13" s="56"/>
      <c r="K13" s="240"/>
      <c r="L13" s="241">
        <v>124</v>
      </c>
      <c r="M13" s="259">
        <v>0</v>
      </c>
      <c r="N13" s="240"/>
      <c r="O13" s="172"/>
      <c r="P13" s="246"/>
      <c r="Q13" s="240"/>
      <c r="R13" s="240"/>
      <c r="S13" s="56"/>
      <c r="T13" s="56"/>
      <c r="U13" s="56"/>
      <c r="V13" s="141"/>
      <c r="X13" s="354"/>
    </row>
    <row r="14" spans="2:24" s="63" customFormat="1" ht="13.5" customHeight="1">
      <c r="B14" s="57" t="s">
        <v>144</v>
      </c>
      <c r="C14" s="235"/>
      <c r="D14" s="60"/>
      <c r="E14" s="60"/>
      <c r="F14" s="60"/>
      <c r="G14" s="58"/>
      <c r="H14" s="61"/>
      <c r="I14" s="61"/>
      <c r="J14" s="59"/>
      <c r="K14" s="242"/>
      <c r="L14" s="243">
        <f>SUM(L11:L13)</f>
        <v>2252</v>
      </c>
      <c r="M14" s="243">
        <f>SUM(M11:M13)</f>
        <v>2009</v>
      </c>
      <c r="N14" s="243">
        <f>SUM(N11:N13)</f>
        <v>111</v>
      </c>
      <c r="O14" s="173"/>
      <c r="P14" s="243"/>
      <c r="Q14" s="242"/>
      <c r="R14" s="242"/>
      <c r="S14" s="61"/>
      <c r="T14" s="59"/>
      <c r="U14" s="59"/>
      <c r="V14" s="62"/>
      <c r="X14" s="355"/>
    </row>
    <row r="15" spans="2:24" ht="13.5" customHeight="1">
      <c r="B15" s="66" t="s">
        <v>132</v>
      </c>
      <c r="C15" s="236"/>
      <c r="D15" s="50"/>
      <c r="E15" s="50"/>
      <c r="F15" s="50"/>
      <c r="G15" s="64"/>
      <c r="H15" s="65"/>
      <c r="I15" s="65"/>
      <c r="J15" s="65"/>
      <c r="K15" s="244"/>
      <c r="L15" s="244"/>
      <c r="M15" s="244"/>
      <c r="N15" s="244"/>
      <c r="O15" s="105"/>
      <c r="P15" s="247"/>
      <c r="Q15" s="244"/>
      <c r="R15" s="244"/>
      <c r="S15" s="65"/>
      <c r="T15" s="65"/>
      <c r="U15" s="65"/>
      <c r="V15" s="141"/>
      <c r="X15" s="354"/>
    </row>
    <row r="16" spans="2:24" ht="13.5" customHeight="1">
      <c r="B16" s="51" t="s">
        <v>133</v>
      </c>
      <c r="C16" s="234" t="s">
        <v>17</v>
      </c>
      <c r="D16" s="54">
        <v>42429</v>
      </c>
      <c r="E16" s="54">
        <v>43862</v>
      </c>
      <c r="F16" s="52" t="s">
        <v>116</v>
      </c>
      <c r="G16" s="239">
        <v>866.23749999999995</v>
      </c>
      <c r="H16" s="239">
        <v>200</v>
      </c>
      <c r="I16" s="239">
        <f t="shared" ref="I16:I20" si="2">SUM(G16:H16)</f>
        <v>1066.2375</v>
      </c>
      <c r="J16" s="239">
        <v>782.57809425104892</v>
      </c>
      <c r="K16" s="239">
        <v>510</v>
      </c>
      <c r="L16" s="239">
        <v>608</v>
      </c>
      <c r="M16" s="239">
        <v>98</v>
      </c>
      <c r="N16" s="239">
        <v>41</v>
      </c>
      <c r="O16" s="172" t="s">
        <v>117</v>
      </c>
      <c r="P16" s="245">
        <f>Q16+R16</f>
        <v>1469.425812300665</v>
      </c>
      <c r="Q16" s="239">
        <v>1288.9112258006651</v>
      </c>
      <c r="R16" s="239">
        <v>180.51458650000001</v>
      </c>
      <c r="S16" s="138">
        <v>3.103779448329</v>
      </c>
      <c r="T16" s="139">
        <v>2.5194754010729232</v>
      </c>
      <c r="U16" s="140">
        <v>0.47722537040700003</v>
      </c>
      <c r="V16" s="141">
        <v>2.0000000000000004</v>
      </c>
      <c r="X16" s="354"/>
    </row>
    <row r="17" spans="2:24" ht="27.75" customHeight="1">
      <c r="B17" s="51" t="s">
        <v>125</v>
      </c>
      <c r="C17" s="234" t="s">
        <v>17</v>
      </c>
      <c r="D17" s="54">
        <v>43410</v>
      </c>
      <c r="E17" s="54">
        <v>44470</v>
      </c>
      <c r="F17" s="52" t="s">
        <v>116</v>
      </c>
      <c r="G17" s="239">
        <v>1649.194718</v>
      </c>
      <c r="H17" s="239">
        <v>200</v>
      </c>
      <c r="I17" s="239">
        <f t="shared" si="2"/>
        <v>1849.194718</v>
      </c>
      <c r="J17" s="239">
        <v>1581.7772408887795</v>
      </c>
      <c r="K17" s="239">
        <v>274</v>
      </c>
      <c r="L17" s="239">
        <v>1245</v>
      </c>
      <c r="M17" s="239">
        <v>971</v>
      </c>
      <c r="N17" s="239">
        <v>289</v>
      </c>
      <c r="O17" s="172" t="s">
        <v>117</v>
      </c>
      <c r="P17" s="245">
        <f t="shared" ref="P17:P20" si="3">Q17+R17</f>
        <v>3364.0166337222172</v>
      </c>
      <c r="Q17" s="239">
        <v>734.55405470269329</v>
      </c>
      <c r="R17" s="239">
        <v>2629.4625790195241</v>
      </c>
      <c r="S17" s="138">
        <v>2.60014979891</v>
      </c>
      <c r="T17" s="139">
        <v>0.37614204067321461</v>
      </c>
      <c r="U17" s="140">
        <v>0.43730055332099999</v>
      </c>
      <c r="V17" s="141">
        <v>0.30044577525309774</v>
      </c>
      <c r="X17" s="354"/>
    </row>
    <row r="18" spans="2:24" ht="27.75" customHeight="1">
      <c r="B18" s="51" t="s">
        <v>126</v>
      </c>
      <c r="C18" s="234" t="s">
        <v>17</v>
      </c>
      <c r="D18" s="54">
        <v>44274</v>
      </c>
      <c r="E18" s="54">
        <v>46174</v>
      </c>
      <c r="F18" s="52" t="s">
        <v>119</v>
      </c>
      <c r="G18" s="239">
        <v>4147.4709839999996</v>
      </c>
      <c r="H18" s="239">
        <v>200</v>
      </c>
      <c r="I18" s="239">
        <f t="shared" si="2"/>
        <v>4347.4709839999996</v>
      </c>
      <c r="J18" s="239">
        <v>3769.5848160571877</v>
      </c>
      <c r="K18" s="239">
        <v>902</v>
      </c>
      <c r="L18" s="239">
        <v>4081</v>
      </c>
      <c r="M18" s="239">
        <v>3180</v>
      </c>
      <c r="N18" s="239">
        <v>188</v>
      </c>
      <c r="O18" s="172" t="s">
        <v>117</v>
      </c>
      <c r="P18" s="245">
        <f t="shared" si="3"/>
        <v>5245.7248700809396</v>
      </c>
      <c r="Q18" s="239">
        <v>1010.1175807748103</v>
      </c>
      <c r="R18" s="239">
        <v>4235.6072893061291</v>
      </c>
      <c r="S18" s="138">
        <v>1.5157336263429999</v>
      </c>
      <c r="T18" s="139">
        <v>5.8502894349625391E-2</v>
      </c>
      <c r="U18" s="140">
        <v>0.353115544319</v>
      </c>
      <c r="V18" s="141">
        <v>3.3046346301212601E-2</v>
      </c>
      <c r="X18" s="354"/>
    </row>
    <row r="19" spans="2:24" ht="27.75" customHeight="1">
      <c r="B19" s="51" t="s">
        <v>345</v>
      </c>
      <c r="C19" s="234" t="s">
        <v>17</v>
      </c>
      <c r="D19" s="54">
        <v>45016</v>
      </c>
      <c r="E19" s="54">
        <v>47026</v>
      </c>
      <c r="F19" s="52" t="s">
        <v>135</v>
      </c>
      <c r="G19" s="239">
        <v>3085.7902859999999</v>
      </c>
      <c r="H19" s="239">
        <v>100</v>
      </c>
      <c r="I19" s="239">
        <f t="shared" si="2"/>
        <v>3185.7902859999999</v>
      </c>
      <c r="J19" s="239">
        <v>438.6845732460705</v>
      </c>
      <c r="K19" s="239">
        <v>2623</v>
      </c>
      <c r="L19" s="239">
        <v>3086</v>
      </c>
      <c r="M19" s="239">
        <v>3086</v>
      </c>
      <c r="N19" s="239">
        <v>24</v>
      </c>
      <c r="O19" s="172" t="s">
        <v>136</v>
      </c>
      <c r="P19" s="245">
        <f t="shared" si="3"/>
        <v>599.64245064048191</v>
      </c>
      <c r="Q19" s="228">
        <v>0</v>
      </c>
      <c r="R19" s="239">
        <v>599.64245064048191</v>
      </c>
      <c r="S19" s="138">
        <v>1.3669102749690851</v>
      </c>
      <c r="T19" s="228">
        <v>0</v>
      </c>
      <c r="U19" s="140" t="s">
        <v>137</v>
      </c>
      <c r="V19" s="141" t="s">
        <v>121</v>
      </c>
      <c r="X19" s="354"/>
    </row>
    <row r="20" spans="2:24" ht="27.75" customHeight="1">
      <c r="B20" s="51" t="s">
        <v>346</v>
      </c>
      <c r="C20" s="234" t="s">
        <v>11</v>
      </c>
      <c r="D20" s="54">
        <v>45016</v>
      </c>
      <c r="E20" s="54">
        <v>47026</v>
      </c>
      <c r="F20" s="52" t="s">
        <v>135</v>
      </c>
      <c r="G20" s="239">
        <v>308.45499999999998</v>
      </c>
      <c r="H20" s="134">
        <v>0</v>
      </c>
      <c r="I20" s="239">
        <f t="shared" si="2"/>
        <v>308.45499999999998</v>
      </c>
      <c r="J20" s="239">
        <v>47.259728941853901</v>
      </c>
      <c r="K20" s="239">
        <v>283</v>
      </c>
      <c r="L20" s="239">
        <v>333</v>
      </c>
      <c r="M20" s="239">
        <v>333</v>
      </c>
      <c r="N20" s="259">
        <v>0</v>
      </c>
      <c r="O20" s="172" t="s">
        <v>136</v>
      </c>
      <c r="P20" s="245">
        <f t="shared" si="3"/>
        <v>63.692138801580597</v>
      </c>
      <c r="Q20" s="228">
        <v>0</v>
      </c>
      <c r="R20" s="239">
        <v>63.692138801580597</v>
      </c>
      <c r="S20" s="138">
        <v>1.3477042765087448</v>
      </c>
      <c r="T20" s="228">
        <v>0</v>
      </c>
      <c r="U20" s="140" t="s">
        <v>137</v>
      </c>
      <c r="V20" s="141" t="s">
        <v>121</v>
      </c>
      <c r="X20" s="354"/>
    </row>
    <row r="21" spans="2:24">
      <c r="B21" s="51" t="s">
        <v>122</v>
      </c>
      <c r="C21" s="234"/>
      <c r="D21" s="54"/>
      <c r="E21" s="54"/>
      <c r="F21" s="52"/>
      <c r="G21" s="55"/>
      <c r="H21" s="56"/>
      <c r="I21" s="56"/>
      <c r="J21" s="56"/>
      <c r="K21" s="240"/>
      <c r="L21" s="239">
        <v>5185</v>
      </c>
      <c r="M21" s="239">
        <v>1828</v>
      </c>
      <c r="N21" s="240"/>
      <c r="O21" s="172"/>
      <c r="P21" s="246"/>
      <c r="Q21" s="240"/>
      <c r="R21" s="240"/>
      <c r="S21" s="56"/>
      <c r="T21" s="56"/>
      <c r="U21" s="56"/>
      <c r="V21" s="141"/>
      <c r="X21" s="354"/>
    </row>
    <row r="22" spans="2:24" s="63" customFormat="1" ht="13.5" customHeight="1">
      <c r="B22" s="57" t="s">
        <v>139</v>
      </c>
      <c r="C22" s="235"/>
      <c r="D22" s="60"/>
      <c r="E22" s="60"/>
      <c r="F22" s="60"/>
      <c r="G22" s="58"/>
      <c r="H22" s="59"/>
      <c r="I22" s="59"/>
      <c r="J22" s="59"/>
      <c r="K22" s="242"/>
      <c r="L22" s="243">
        <f>SUM(L16:L21)+2</f>
        <v>14540</v>
      </c>
      <c r="M22" s="243">
        <f>SUM(M16:M21)-1</f>
        <v>9495</v>
      </c>
      <c r="N22" s="243">
        <f>SUM(N16:N21)-1</f>
        <v>541</v>
      </c>
      <c r="O22" s="173"/>
      <c r="P22" s="242"/>
      <c r="Q22" s="242"/>
      <c r="R22" s="242"/>
      <c r="S22" s="59"/>
      <c r="T22" s="59"/>
      <c r="U22" s="59"/>
      <c r="V22" s="62"/>
      <c r="X22" s="355"/>
    </row>
    <row r="23" spans="2:24" s="63" customFormat="1" ht="13.5" customHeight="1">
      <c r="B23" s="47" t="s">
        <v>145</v>
      </c>
      <c r="C23" s="233"/>
      <c r="D23" s="50"/>
      <c r="E23" s="50"/>
      <c r="F23" s="50"/>
      <c r="G23" s="64"/>
      <c r="H23" s="65"/>
      <c r="I23" s="65"/>
      <c r="J23" s="65"/>
      <c r="K23" s="244"/>
      <c r="L23" s="244"/>
      <c r="M23" s="244"/>
      <c r="N23" s="244"/>
      <c r="O23" s="105"/>
      <c r="P23" s="247"/>
      <c r="Q23" s="244"/>
      <c r="R23" s="244"/>
      <c r="S23" s="65"/>
      <c r="T23" s="65"/>
      <c r="U23" s="65"/>
      <c r="V23" s="141"/>
      <c r="X23" s="355"/>
    </row>
    <row r="24" spans="2:24" s="63" customFormat="1" ht="21.75" customHeight="1">
      <c r="B24" s="135" t="s">
        <v>146</v>
      </c>
      <c r="C24" s="237" t="s">
        <v>17</v>
      </c>
      <c r="D24" s="54">
        <v>45108</v>
      </c>
      <c r="E24" s="54">
        <v>46477</v>
      </c>
      <c r="F24" s="52" t="s">
        <v>119</v>
      </c>
      <c r="G24" s="239">
        <v>749</v>
      </c>
      <c r="H24" s="239">
        <v>51.064999999999998</v>
      </c>
      <c r="I24" s="239">
        <f>SUM(G24:H24)</f>
        <v>800.06500000000005</v>
      </c>
      <c r="J24" s="239">
        <v>248.20122047000001</v>
      </c>
      <c r="K24" s="239">
        <v>537</v>
      </c>
      <c r="L24" s="239">
        <v>749</v>
      </c>
      <c r="M24" s="239">
        <v>749</v>
      </c>
      <c r="N24" s="239">
        <v>35</v>
      </c>
      <c r="O24" s="172" t="s">
        <v>136</v>
      </c>
      <c r="P24" s="245">
        <f t="shared" ref="P24" si="4">Q24+R24</f>
        <v>368.07552156829274</v>
      </c>
      <c r="Q24" s="239">
        <v>58.87071928999999</v>
      </c>
      <c r="R24" s="239">
        <v>309.20480227829273</v>
      </c>
      <c r="S24" s="138">
        <v>2.1346817052211593</v>
      </c>
      <c r="T24" s="139">
        <v>4.3021133829189179E-2</v>
      </c>
      <c r="U24" s="140">
        <v>0.79107145071029672</v>
      </c>
      <c r="V24" s="141">
        <v>3.5975498759730475E-2</v>
      </c>
      <c r="X24" s="355"/>
    </row>
    <row r="25" spans="2:24">
      <c r="B25" s="51" t="s">
        <v>122</v>
      </c>
      <c r="C25" s="234"/>
      <c r="D25" s="54"/>
      <c r="E25" s="54"/>
      <c r="F25" s="52"/>
      <c r="G25" s="55"/>
      <c r="H25" s="56"/>
      <c r="I25" s="56"/>
      <c r="J25" s="56"/>
      <c r="K25" s="240"/>
      <c r="L25" s="239">
        <v>715</v>
      </c>
      <c r="M25" s="239">
        <v>200</v>
      </c>
      <c r="N25" s="240"/>
      <c r="O25" s="172"/>
      <c r="P25" s="246"/>
      <c r="Q25" s="240"/>
      <c r="R25" s="240"/>
      <c r="S25" s="56"/>
      <c r="T25" s="56"/>
      <c r="U25" s="56"/>
      <c r="V25" s="141"/>
      <c r="X25" s="354"/>
    </row>
    <row r="26" spans="2:24" s="63" customFormat="1" ht="13.5" customHeight="1">
      <c r="B26" s="57" t="s">
        <v>147</v>
      </c>
      <c r="C26" s="235"/>
      <c r="D26" s="60"/>
      <c r="E26" s="60"/>
      <c r="F26" s="60"/>
      <c r="G26" s="58"/>
      <c r="H26" s="61"/>
      <c r="I26" s="61"/>
      <c r="J26" s="59"/>
      <c r="K26" s="242"/>
      <c r="L26" s="243">
        <f>SUM(L24:L25)</f>
        <v>1464</v>
      </c>
      <c r="M26" s="243">
        <f>SUM(M24:M25)</f>
        <v>949</v>
      </c>
      <c r="N26" s="243">
        <f>SUM(N24:N25)</f>
        <v>35</v>
      </c>
      <c r="O26" s="173"/>
      <c r="P26" s="61"/>
      <c r="Q26" s="59"/>
      <c r="R26" s="59"/>
      <c r="S26" s="61"/>
      <c r="T26" s="59"/>
      <c r="U26" s="59"/>
      <c r="V26" s="62"/>
      <c r="X26" s="355"/>
    </row>
    <row r="27" spans="2:24" ht="13.5" customHeight="1">
      <c r="B27" s="47" t="s">
        <v>128</v>
      </c>
      <c r="C27" s="233"/>
      <c r="D27" s="50"/>
      <c r="E27" s="50"/>
      <c r="F27" s="50"/>
      <c r="G27" s="64"/>
      <c r="H27" s="65"/>
      <c r="I27" s="65"/>
      <c r="J27" s="65"/>
      <c r="K27" s="244"/>
      <c r="L27" s="244"/>
      <c r="M27" s="244"/>
      <c r="N27" s="244"/>
      <c r="O27" s="105"/>
      <c r="P27" s="247"/>
      <c r="Q27" s="244"/>
      <c r="R27" s="244"/>
      <c r="S27" s="65"/>
      <c r="T27" s="65"/>
      <c r="U27" s="65"/>
      <c r="V27" s="141"/>
      <c r="X27" s="354"/>
    </row>
    <row r="28" spans="2:24" ht="27.75" customHeight="1">
      <c r="B28" s="51" t="s">
        <v>129</v>
      </c>
      <c r="C28" s="234" t="s">
        <v>11</v>
      </c>
      <c r="D28" s="54">
        <v>42794</v>
      </c>
      <c r="E28" s="54" t="s">
        <v>15</v>
      </c>
      <c r="F28" s="52" t="s">
        <v>116</v>
      </c>
      <c r="G28" s="239">
        <v>308</v>
      </c>
      <c r="H28" s="53">
        <v>0</v>
      </c>
      <c r="I28" s="239">
        <f t="shared" ref="I28:I29" si="5">SUM(G28:H28)</f>
        <v>308</v>
      </c>
      <c r="J28" s="239">
        <v>594.57108454000002</v>
      </c>
      <c r="K28" s="239">
        <v>343</v>
      </c>
      <c r="L28" s="239">
        <v>343</v>
      </c>
      <c r="M28" s="228">
        <v>0</v>
      </c>
      <c r="N28" s="259">
        <v>0</v>
      </c>
      <c r="O28" s="172" t="s">
        <v>117</v>
      </c>
      <c r="P28" s="245">
        <v>702.99272718999998</v>
      </c>
      <c r="Q28" s="239">
        <v>412.13130631000001</v>
      </c>
      <c r="R28" s="239">
        <v>290.86142087999997</v>
      </c>
      <c r="S28" s="138">
        <v>1.2705452116107809</v>
      </c>
      <c r="T28" s="139">
        <v>0.46820116306442372</v>
      </c>
      <c r="U28" s="140">
        <v>5.8587036012599292E-2</v>
      </c>
      <c r="V28" s="141">
        <v>0.11216399967451879</v>
      </c>
      <c r="X28" s="354"/>
    </row>
    <row r="29" spans="2:24" ht="13.5" customHeight="1">
      <c r="B29" s="51" t="s">
        <v>130</v>
      </c>
      <c r="C29" s="234" t="s">
        <v>11</v>
      </c>
      <c r="D29" s="54">
        <v>44099</v>
      </c>
      <c r="E29" s="54">
        <v>45741</v>
      </c>
      <c r="F29" s="52" t="s">
        <v>119</v>
      </c>
      <c r="G29" s="239">
        <v>533</v>
      </c>
      <c r="H29" s="239">
        <v>100</v>
      </c>
      <c r="I29" s="239">
        <f t="shared" si="5"/>
        <v>633</v>
      </c>
      <c r="J29" s="239">
        <v>397.96280331799341</v>
      </c>
      <c r="K29" s="239">
        <v>110</v>
      </c>
      <c r="L29" s="239">
        <v>575</v>
      </c>
      <c r="M29" s="239">
        <v>465</v>
      </c>
      <c r="N29" s="239">
        <v>70</v>
      </c>
      <c r="O29" s="172" t="s">
        <v>117</v>
      </c>
      <c r="P29" s="245">
        <v>483.08192594394069</v>
      </c>
      <c r="Q29" s="239">
        <v>108.11572546066338</v>
      </c>
      <c r="R29" s="239">
        <v>374.96620048327731</v>
      </c>
      <c r="S29" s="138">
        <v>1.2138871319537186</v>
      </c>
      <c r="T29" s="139">
        <v>1.1521721722614933</v>
      </c>
      <c r="U29" s="140">
        <v>0.14120132327079776</v>
      </c>
      <c r="V29" s="141" t="s">
        <v>121</v>
      </c>
      <c r="X29" s="354"/>
    </row>
    <row r="30" spans="2:24" s="63" customFormat="1" ht="13.5" customHeight="1">
      <c r="B30" s="57" t="s">
        <v>131</v>
      </c>
      <c r="C30" s="235"/>
      <c r="D30" s="60"/>
      <c r="E30" s="60"/>
      <c r="F30" s="60"/>
      <c r="G30" s="58"/>
      <c r="H30" s="59"/>
      <c r="I30" s="59"/>
      <c r="J30" s="59"/>
      <c r="K30" s="242"/>
      <c r="L30" s="243">
        <f>L29+L28</f>
        <v>918</v>
      </c>
      <c r="M30" s="243">
        <f>M28+M29</f>
        <v>465</v>
      </c>
      <c r="N30" s="243">
        <f>N28+N29</f>
        <v>70</v>
      </c>
      <c r="O30" s="173"/>
      <c r="P30" s="242"/>
      <c r="Q30" s="242"/>
      <c r="R30" s="242"/>
      <c r="S30" s="59"/>
      <c r="T30" s="59"/>
      <c r="U30" s="59"/>
      <c r="V30" s="62"/>
      <c r="X30" s="355"/>
    </row>
    <row r="31" spans="2:24" ht="13.5" customHeight="1">
      <c r="B31" s="47" t="s">
        <v>124</v>
      </c>
      <c r="C31" s="233"/>
      <c r="D31" s="50"/>
      <c r="E31" s="50"/>
      <c r="F31" s="50"/>
      <c r="G31" s="64"/>
      <c r="H31" s="65"/>
      <c r="I31" s="65"/>
      <c r="J31" s="65"/>
      <c r="K31" s="244"/>
      <c r="L31" s="244"/>
      <c r="M31" s="244"/>
      <c r="N31" s="244"/>
      <c r="O31" s="105"/>
      <c r="P31" s="247"/>
      <c r="Q31" s="244"/>
      <c r="R31" s="244"/>
      <c r="S31" s="65"/>
      <c r="T31" s="65"/>
      <c r="U31" s="65"/>
      <c r="V31" s="141"/>
      <c r="X31" s="354"/>
    </row>
    <row r="32" spans="2:24" ht="13.5" customHeight="1">
      <c r="B32" s="51" t="s">
        <v>125</v>
      </c>
      <c r="C32" s="234" t="s">
        <v>17</v>
      </c>
      <c r="D32" s="54">
        <v>41821</v>
      </c>
      <c r="E32" s="54">
        <v>43831</v>
      </c>
      <c r="F32" s="52" t="s">
        <v>116</v>
      </c>
      <c r="G32" s="239">
        <v>491.08092499999998</v>
      </c>
      <c r="H32" s="239">
        <v>200</v>
      </c>
      <c r="I32" s="239">
        <f t="shared" ref="I32:I33" si="6">SUM(G32:H32)</f>
        <v>691.08092499999998</v>
      </c>
      <c r="J32" s="239">
        <v>455.94881794000008</v>
      </c>
      <c r="K32" s="239">
        <v>102</v>
      </c>
      <c r="L32" s="239">
        <v>342</v>
      </c>
      <c r="M32" s="239">
        <v>240</v>
      </c>
      <c r="N32" s="239">
        <v>174</v>
      </c>
      <c r="O32" s="172" t="s">
        <v>117</v>
      </c>
      <c r="P32" s="245">
        <v>940.86157544999992</v>
      </c>
      <c r="Q32" s="239">
        <v>479.13196404999997</v>
      </c>
      <c r="R32" s="239">
        <v>461.72961140000001</v>
      </c>
      <c r="S32" s="138">
        <v>2.063524541418619</v>
      </c>
      <c r="T32" s="139">
        <v>2.8675933156575275</v>
      </c>
      <c r="U32" s="140">
        <v>0.17654879173481142</v>
      </c>
      <c r="V32" s="141">
        <v>0.97670209645220363</v>
      </c>
      <c r="X32" s="354"/>
    </row>
    <row r="33" spans="2:26" ht="13.5" customHeight="1">
      <c r="B33" s="51" t="s">
        <v>126</v>
      </c>
      <c r="C33" s="234" t="s">
        <v>17</v>
      </c>
      <c r="D33" s="54">
        <v>43881</v>
      </c>
      <c r="E33" s="54">
        <v>46254</v>
      </c>
      <c r="F33" s="52" t="s">
        <v>119</v>
      </c>
      <c r="G33" s="239">
        <v>909.9</v>
      </c>
      <c r="H33" s="239">
        <v>200</v>
      </c>
      <c r="I33" s="239">
        <f t="shared" si="6"/>
        <v>1109.9000000000001</v>
      </c>
      <c r="J33" s="239">
        <v>400.15406178000006</v>
      </c>
      <c r="K33" s="239">
        <v>470</v>
      </c>
      <c r="L33" s="239">
        <v>905</v>
      </c>
      <c r="M33" s="239">
        <v>905</v>
      </c>
      <c r="N33" s="239">
        <v>118</v>
      </c>
      <c r="O33" s="172" t="s">
        <v>120</v>
      </c>
      <c r="P33" s="245">
        <v>576.90207585000019</v>
      </c>
      <c r="Q33" s="239">
        <v>8.5300661900000208</v>
      </c>
      <c r="R33" s="239">
        <v>568.37200966000012</v>
      </c>
      <c r="S33" s="138">
        <v>1.4416999124881402</v>
      </c>
      <c r="T33" s="228">
        <v>0</v>
      </c>
      <c r="U33" s="140">
        <v>0.19723232445738903</v>
      </c>
      <c r="V33" s="142">
        <v>0</v>
      </c>
      <c r="X33" s="354"/>
      <c r="Z33" s="45" t="s">
        <v>90</v>
      </c>
    </row>
    <row r="34" spans="2:26">
      <c r="B34" s="51" t="s">
        <v>122</v>
      </c>
      <c r="C34" s="234"/>
      <c r="D34" s="54"/>
      <c r="E34" s="54"/>
      <c r="F34" s="52"/>
      <c r="G34" s="55"/>
      <c r="H34" s="56"/>
      <c r="I34" s="56"/>
      <c r="J34" s="56"/>
      <c r="K34" s="240"/>
      <c r="L34" s="239">
        <v>110</v>
      </c>
      <c r="M34" s="259">
        <v>0</v>
      </c>
      <c r="N34" s="240"/>
      <c r="O34" s="172"/>
      <c r="P34" s="246"/>
      <c r="Q34" s="240"/>
      <c r="R34" s="240"/>
      <c r="S34" s="56"/>
      <c r="T34" s="56"/>
      <c r="U34" s="56"/>
      <c r="V34" s="141"/>
      <c r="X34" s="354"/>
    </row>
    <row r="35" spans="2:26" s="63" customFormat="1" ht="13.5" customHeight="1">
      <c r="B35" s="57" t="s">
        <v>127</v>
      </c>
      <c r="C35" s="235"/>
      <c r="D35" s="60"/>
      <c r="E35" s="60"/>
      <c r="F35" s="60"/>
      <c r="G35" s="58"/>
      <c r="H35" s="59"/>
      <c r="I35" s="59"/>
      <c r="J35" s="59"/>
      <c r="K35" s="242"/>
      <c r="L35" s="243">
        <f>SUM(L31:L34)</f>
        <v>1357</v>
      </c>
      <c r="M35" s="243">
        <f>SUM(M31:M34)</f>
        <v>1145</v>
      </c>
      <c r="N35" s="243">
        <f>SUM(N31:N34)</f>
        <v>292</v>
      </c>
      <c r="O35" s="173"/>
      <c r="P35" s="242"/>
      <c r="Q35" s="242"/>
      <c r="R35" s="242"/>
      <c r="S35" s="59"/>
      <c r="T35" s="59"/>
      <c r="U35" s="59"/>
      <c r="V35" s="62"/>
    </row>
    <row r="36" spans="2:26" ht="47.25" customHeight="1">
      <c r="B36" s="51" t="s">
        <v>148</v>
      </c>
      <c r="C36" s="234"/>
      <c r="D36" s="54" t="s">
        <v>15</v>
      </c>
      <c r="E36" s="54" t="s">
        <v>15</v>
      </c>
      <c r="F36" s="52" t="s">
        <v>149</v>
      </c>
      <c r="G36" s="54" t="s">
        <v>15</v>
      </c>
      <c r="H36" s="54" t="s">
        <v>15</v>
      </c>
      <c r="I36" s="54" t="s">
        <v>15</v>
      </c>
      <c r="J36" s="54" t="s">
        <v>15</v>
      </c>
      <c r="K36" s="238" t="s">
        <v>121</v>
      </c>
      <c r="L36" s="239">
        <v>1643</v>
      </c>
      <c r="M36" s="239">
        <v>1643</v>
      </c>
      <c r="N36" s="259">
        <v>0</v>
      </c>
      <c r="O36" s="172" t="s">
        <v>150</v>
      </c>
      <c r="P36" s="238" t="s">
        <v>121</v>
      </c>
      <c r="Q36" s="53" t="s">
        <v>121</v>
      </c>
      <c r="R36" s="53" t="s">
        <v>121</v>
      </c>
      <c r="S36" s="53" t="s">
        <v>121</v>
      </c>
      <c r="T36" s="53" t="s">
        <v>121</v>
      </c>
      <c r="U36" s="53" t="s">
        <v>121</v>
      </c>
      <c r="V36" s="141" t="s">
        <v>121</v>
      </c>
    </row>
    <row r="37" spans="2:26" ht="13.5" customHeight="1">
      <c r="B37" s="312" t="s">
        <v>20</v>
      </c>
      <c r="C37" s="313"/>
      <c r="D37" s="314"/>
      <c r="E37" s="314"/>
      <c r="F37" s="314"/>
      <c r="G37" s="315"/>
      <c r="H37" s="314"/>
      <c r="I37" s="314"/>
      <c r="J37" s="316"/>
      <c r="K37" s="317"/>
      <c r="L37" s="318">
        <f>L9+L35+L30+L22+L14+L26+L36-3</f>
        <v>38591</v>
      </c>
      <c r="M37" s="318">
        <f>M9+M35+M30+M22+M14+M26+M36-1</f>
        <v>28334</v>
      </c>
      <c r="N37" s="318">
        <f>N9+N35+N30+N22+N14+N26+N36-1</f>
        <v>2217</v>
      </c>
      <c r="O37" s="314"/>
      <c r="P37" s="314"/>
      <c r="Q37" s="316"/>
      <c r="R37" s="316"/>
      <c r="S37" s="314"/>
      <c r="T37" s="316"/>
      <c r="U37" s="316"/>
      <c r="V37" s="316"/>
      <c r="X37" s="91"/>
    </row>
    <row r="38" spans="2:26">
      <c r="B38" s="69" t="s">
        <v>151</v>
      </c>
      <c r="C38" s="69"/>
      <c r="D38" s="70"/>
      <c r="E38" s="70"/>
      <c r="F38" s="70"/>
      <c r="G38" s="70"/>
      <c r="H38" s="70"/>
      <c r="I38" s="70"/>
      <c r="J38" s="70"/>
      <c r="K38" s="70"/>
      <c r="L38" s="70"/>
      <c r="M38" s="70"/>
      <c r="N38" s="70"/>
      <c r="O38" s="70"/>
      <c r="P38" s="70"/>
      <c r="Q38" s="70"/>
      <c r="R38" s="70"/>
      <c r="S38" s="70"/>
      <c r="T38" s="70"/>
      <c r="U38" s="70"/>
      <c r="V38" s="70"/>
    </row>
    <row r="39" spans="2:26">
      <c r="B39" s="69" t="s">
        <v>152</v>
      </c>
      <c r="C39" s="69"/>
      <c r="D39" s="70"/>
      <c r="E39" s="70"/>
      <c r="F39" s="70"/>
      <c r="G39" s="70"/>
      <c r="H39" s="70"/>
      <c r="I39" s="70"/>
      <c r="J39" s="70"/>
      <c r="K39" s="70"/>
      <c r="L39" s="70"/>
      <c r="M39" s="70"/>
      <c r="N39" s="70"/>
      <c r="O39" s="70"/>
      <c r="P39" s="70"/>
      <c r="Q39" s="70"/>
      <c r="R39" s="70"/>
      <c r="S39" s="70"/>
      <c r="T39" s="70"/>
      <c r="U39" s="70"/>
      <c r="V39" s="70"/>
    </row>
    <row r="40" spans="2:26">
      <c r="B40" s="69" t="s">
        <v>153</v>
      </c>
      <c r="C40" s="69"/>
      <c r="D40" s="70"/>
      <c r="E40" s="70"/>
      <c r="F40" s="70"/>
      <c r="G40" s="70"/>
      <c r="H40" s="70"/>
      <c r="I40" s="70"/>
      <c r="J40" s="70"/>
      <c r="K40" s="70"/>
      <c r="L40" s="70"/>
      <c r="M40" s="70"/>
      <c r="N40" s="70"/>
      <c r="O40" s="70"/>
      <c r="P40" s="70"/>
      <c r="Q40" s="70"/>
      <c r="R40" s="70"/>
      <c r="S40" s="70"/>
      <c r="T40" s="70"/>
      <c r="U40" s="70"/>
      <c r="V40" s="70"/>
    </row>
    <row r="41" spans="2:26" ht="24" customHeight="1">
      <c r="B41" s="363" t="s">
        <v>337</v>
      </c>
      <c r="C41" s="363"/>
      <c r="D41" s="364"/>
      <c r="E41" s="364"/>
      <c r="F41" s="364"/>
      <c r="G41" s="364"/>
      <c r="H41" s="364"/>
      <c r="I41" s="364"/>
      <c r="J41" s="364"/>
      <c r="K41" s="364"/>
      <c r="L41" s="364"/>
      <c r="M41" s="364"/>
      <c r="N41" s="364"/>
      <c r="O41" s="364"/>
      <c r="P41" s="364"/>
      <c r="Q41" s="364"/>
      <c r="R41" s="364"/>
      <c r="S41" s="364"/>
      <c r="T41" s="364"/>
      <c r="U41" s="364"/>
      <c r="V41" s="364"/>
    </row>
    <row r="42" spans="2:26">
      <c r="F42" s="70"/>
      <c r="G42" s="70"/>
      <c r="H42" s="70"/>
      <c r="I42" s="70"/>
      <c r="J42" s="70"/>
      <c r="K42" s="70"/>
      <c r="L42" s="70"/>
      <c r="M42" s="70"/>
      <c r="N42" s="70"/>
      <c r="O42" s="70"/>
      <c r="P42" s="70"/>
      <c r="Q42" s="70"/>
      <c r="R42" s="70"/>
      <c r="S42" s="70"/>
      <c r="T42" s="70"/>
      <c r="U42" s="70"/>
      <c r="V42" s="70"/>
    </row>
    <row r="43" spans="2:26">
      <c r="O43" s="45"/>
      <c r="P43" s="45"/>
      <c r="S43" s="45"/>
    </row>
    <row r="44" spans="2:26">
      <c r="O44" s="45"/>
      <c r="P44" s="45"/>
      <c r="S44" s="45"/>
    </row>
    <row r="45" spans="2:26">
      <c r="B45" s="67"/>
      <c r="O45" s="45"/>
      <c r="P45" s="45"/>
      <c r="S45" s="45"/>
    </row>
    <row r="46" spans="2:26">
      <c r="O46" s="45"/>
      <c r="P46" s="45"/>
      <c r="S46" s="45"/>
    </row>
    <row r="47" spans="2:26">
      <c r="O47" s="45"/>
      <c r="P47" s="45"/>
      <c r="S47" s="45"/>
    </row>
    <row r="48" spans="2:26" ht="14.25">
      <c r="B48" s="231"/>
      <c r="C48" s="231"/>
      <c r="O48" s="45"/>
      <c r="P48" s="45"/>
      <c r="S48" s="45"/>
    </row>
    <row r="49" spans="2:23" ht="14.25">
      <c r="B49" s="231"/>
      <c r="C49" s="231"/>
      <c r="D49" s="232"/>
    </row>
    <row r="50" spans="2:23" ht="14.25">
      <c r="D50" s="232"/>
      <c r="F50" s="232"/>
      <c r="W50" s="63"/>
    </row>
    <row r="51" spans="2:23" ht="14.25">
      <c r="D51" s="232"/>
      <c r="F51" s="232"/>
    </row>
    <row r="52" spans="2:23" ht="14.25">
      <c r="D52" s="232"/>
      <c r="F52" s="232"/>
    </row>
    <row r="53" spans="2:23" ht="14.25">
      <c r="D53" s="232"/>
      <c r="F53" s="232"/>
    </row>
    <row r="54" spans="2:23" ht="14.25">
      <c r="D54" s="232"/>
      <c r="F54" s="232"/>
    </row>
    <row r="55" spans="2:23" ht="14.25">
      <c r="D55" s="232"/>
      <c r="F55" s="232"/>
    </row>
  </sheetData>
  <mergeCells count="7">
    <mergeCell ref="B41:V41"/>
    <mergeCell ref="S2:U2"/>
    <mergeCell ref="B2:B3"/>
    <mergeCell ref="D2:F2"/>
    <mergeCell ref="G2:I2"/>
    <mergeCell ref="L2:M2"/>
    <mergeCell ref="P2:R2"/>
  </mergeCells>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9B7F0-8F65-453F-A2A8-24361CBF3961}">
  <sheetPr>
    <pageSetUpPr fitToPage="1"/>
  </sheetPr>
  <dimension ref="B1:Y40"/>
  <sheetViews>
    <sheetView showGridLines="0" topLeftCell="J1" zoomScaleNormal="100" zoomScaleSheetLayoutView="100" workbookViewId="0">
      <selection activeCell="V14" sqref="V14"/>
    </sheetView>
  </sheetViews>
  <sheetFormatPr defaultColWidth="8.73046875" defaultRowHeight="13.15"/>
  <cols>
    <col min="1" max="1" width="2.86328125" style="45" customWidth="1"/>
    <col min="2" max="2" width="35.59765625" style="45" customWidth="1"/>
    <col min="3" max="3" width="5.73046875" style="45" bestFit="1" customWidth="1"/>
    <col min="4" max="5" width="10.1328125" style="45" customWidth="1"/>
    <col min="6" max="6" width="9.73046875" style="45" customWidth="1"/>
    <col min="7" max="14" width="10.1328125" style="45" customWidth="1"/>
    <col min="15" max="15" width="10.1328125" style="46" customWidth="1"/>
    <col min="16" max="16" width="11" style="46" customWidth="1"/>
    <col min="17" max="17" width="12.3984375" style="45" customWidth="1"/>
    <col min="18" max="18" width="10.1328125" style="45" customWidth="1"/>
    <col min="19" max="19" width="11" style="46" customWidth="1"/>
    <col min="20" max="20" width="12.3984375" style="45" customWidth="1"/>
    <col min="21" max="22" width="10.1328125" style="45" customWidth="1"/>
    <col min="23" max="23" width="27.1328125" style="45" bestFit="1" customWidth="1"/>
    <col min="24" max="16384" width="8.73046875" style="45"/>
  </cols>
  <sheetData>
    <row r="1" spans="2:25" ht="14.25">
      <c r="B1" s="319" t="s">
        <v>62</v>
      </c>
      <c r="C1" s="44"/>
      <c r="O1" s="45"/>
      <c r="P1" s="45"/>
      <c r="S1" s="45"/>
    </row>
    <row r="2" spans="2:25" ht="26.25" customHeight="1">
      <c r="B2" s="368" t="s">
        <v>6</v>
      </c>
      <c r="C2" s="309"/>
      <c r="D2" s="369" t="s">
        <v>92</v>
      </c>
      <c r="E2" s="365"/>
      <c r="F2" s="370"/>
      <c r="G2" s="365" t="s">
        <v>93</v>
      </c>
      <c r="H2" s="365"/>
      <c r="I2" s="367"/>
      <c r="J2" s="309"/>
      <c r="K2" s="309"/>
      <c r="L2" s="371" t="s">
        <v>94</v>
      </c>
      <c r="M2" s="371"/>
      <c r="N2" s="309"/>
      <c r="O2" s="342" t="s">
        <v>95</v>
      </c>
      <c r="P2" s="365" t="s">
        <v>96</v>
      </c>
      <c r="Q2" s="366"/>
      <c r="R2" s="366"/>
      <c r="S2" s="365" t="s">
        <v>97</v>
      </c>
      <c r="T2" s="366"/>
      <c r="U2" s="367"/>
      <c r="V2" s="309"/>
    </row>
    <row r="3" spans="2:25" ht="35.65">
      <c r="B3" s="368"/>
      <c r="C3" s="310" t="s">
        <v>98</v>
      </c>
      <c r="D3" s="311" t="s">
        <v>99</v>
      </c>
      <c r="E3" s="311" t="s">
        <v>100</v>
      </c>
      <c r="F3" s="311" t="s">
        <v>101</v>
      </c>
      <c r="G3" s="311" t="s">
        <v>102</v>
      </c>
      <c r="H3" s="311" t="s">
        <v>103</v>
      </c>
      <c r="I3" s="311" t="s">
        <v>48</v>
      </c>
      <c r="J3" s="311" t="s">
        <v>104</v>
      </c>
      <c r="K3" s="311" t="s">
        <v>105</v>
      </c>
      <c r="L3" s="310" t="s">
        <v>106</v>
      </c>
      <c r="M3" s="310" t="s">
        <v>107</v>
      </c>
      <c r="N3" s="311" t="s">
        <v>338</v>
      </c>
      <c r="O3" s="310" t="s">
        <v>108</v>
      </c>
      <c r="P3" s="311" t="s">
        <v>48</v>
      </c>
      <c r="Q3" s="311" t="s">
        <v>109</v>
      </c>
      <c r="R3" s="311" t="s">
        <v>110</v>
      </c>
      <c r="S3" s="311" t="s">
        <v>111</v>
      </c>
      <c r="T3" s="311" t="s">
        <v>112</v>
      </c>
      <c r="U3" s="311" t="s">
        <v>113</v>
      </c>
      <c r="V3" s="311" t="s">
        <v>114</v>
      </c>
    </row>
    <row r="4" spans="2:25" ht="18" customHeight="1">
      <c r="B4" s="47" t="s">
        <v>154</v>
      </c>
      <c r="C4" s="248"/>
      <c r="D4" s="73"/>
      <c r="E4" s="73"/>
      <c r="F4" s="73"/>
      <c r="G4" s="71"/>
      <c r="H4" s="72"/>
      <c r="I4" s="72"/>
      <c r="J4" s="73"/>
      <c r="K4" s="73"/>
      <c r="L4" s="73"/>
      <c r="M4" s="73"/>
      <c r="N4" s="73"/>
      <c r="O4" s="73"/>
      <c r="P4" s="171"/>
      <c r="Q4" s="171"/>
      <c r="R4" s="73"/>
      <c r="S4" s="171"/>
      <c r="T4" s="171"/>
      <c r="U4" s="73"/>
      <c r="V4" s="141"/>
    </row>
    <row r="5" spans="2:25">
      <c r="B5" s="51" t="s">
        <v>155</v>
      </c>
      <c r="C5" s="52" t="s">
        <v>11</v>
      </c>
      <c r="D5" s="54">
        <v>42064</v>
      </c>
      <c r="E5" s="54">
        <v>43040</v>
      </c>
      <c r="F5" s="74" t="s">
        <v>116</v>
      </c>
      <c r="G5" s="250">
        <v>1491.5</v>
      </c>
      <c r="H5" s="250">
        <v>25</v>
      </c>
      <c r="I5" s="250">
        <f>SUM(H5+G5)</f>
        <v>1516.5</v>
      </c>
      <c r="J5" s="250">
        <v>1597.9679546381444</v>
      </c>
      <c r="K5" s="239">
        <v>287</v>
      </c>
      <c r="L5" s="250">
        <v>697</v>
      </c>
      <c r="M5" s="250">
        <v>410</v>
      </c>
      <c r="N5" s="250">
        <v>8</v>
      </c>
      <c r="O5" s="52" t="s">
        <v>156</v>
      </c>
      <c r="P5" s="250">
        <v>2098.5378014569842</v>
      </c>
      <c r="Q5" s="250">
        <v>1650.6317543799844</v>
      </c>
      <c r="R5" s="250">
        <v>447.90604707700004</v>
      </c>
      <c r="S5" s="138">
        <f t="shared" ref="S5:S14" si="0">P5/J5</f>
        <v>1.3132539957174501</v>
      </c>
      <c r="T5" s="139">
        <f t="shared" ref="T5:T14" si="1">Q5/J5</f>
        <v>1.0329567308211545</v>
      </c>
      <c r="U5" s="140">
        <v>8.3000000000000004E-2</v>
      </c>
      <c r="V5" s="141">
        <v>0.9714981892538761</v>
      </c>
      <c r="W5" s="354"/>
      <c r="X5" s="75"/>
      <c r="Y5" s="75"/>
    </row>
    <row r="6" spans="2:25" ht="16.5" customHeight="1">
      <c r="B6" s="51" t="s">
        <v>157</v>
      </c>
      <c r="C6" s="52" t="s">
        <v>11</v>
      </c>
      <c r="D6" s="165">
        <v>43070</v>
      </c>
      <c r="E6" s="165">
        <v>44256</v>
      </c>
      <c r="F6" s="169" t="s">
        <v>116</v>
      </c>
      <c r="G6" s="250">
        <v>1618.6</v>
      </c>
      <c r="H6" s="375">
        <v>25</v>
      </c>
      <c r="I6" s="250">
        <f>SUM(H6+G6)</f>
        <v>1643.6</v>
      </c>
      <c r="J6" s="250">
        <v>1743.4597570375736</v>
      </c>
      <c r="K6" s="239">
        <v>409</v>
      </c>
      <c r="L6" s="252">
        <v>2127</v>
      </c>
      <c r="M6" s="252">
        <v>1497</v>
      </c>
      <c r="N6" s="251">
        <v>15</v>
      </c>
      <c r="O6" s="372" t="s">
        <v>156</v>
      </c>
      <c r="P6" s="250">
        <v>2097.2707421544874</v>
      </c>
      <c r="Q6" s="250">
        <v>1197.0522415599871</v>
      </c>
      <c r="R6" s="250">
        <v>900.21850059450003</v>
      </c>
      <c r="S6" s="138">
        <f t="shared" si="0"/>
        <v>1.2029361352843022</v>
      </c>
      <c r="T6" s="139">
        <f t="shared" si="1"/>
        <v>0.68659585443714333</v>
      </c>
      <c r="U6" s="140">
        <v>6.9000000000000006E-2</v>
      </c>
      <c r="V6" s="141">
        <v>0.46521040527534357</v>
      </c>
      <c r="W6" s="354"/>
      <c r="X6" s="75"/>
      <c r="Y6" s="75"/>
    </row>
    <row r="7" spans="2:25" ht="16.5" customHeight="1">
      <c r="B7" s="51" t="s">
        <v>158</v>
      </c>
      <c r="C7" s="52" t="s">
        <v>17</v>
      </c>
      <c r="D7" s="166"/>
      <c r="E7" s="166"/>
      <c r="F7" s="168"/>
      <c r="G7" s="252">
        <v>290.4999995</v>
      </c>
      <c r="H7" s="377"/>
      <c r="I7" s="252">
        <f t="shared" ref="I7:I14" si="2">SUM(H7+G7)</f>
        <v>290.4999995</v>
      </c>
      <c r="J7" s="252">
        <v>309.89279678814705</v>
      </c>
      <c r="K7" s="239">
        <v>59</v>
      </c>
      <c r="L7" s="253"/>
      <c r="M7" s="253"/>
      <c r="N7" s="253"/>
      <c r="O7" s="373"/>
      <c r="P7" s="252">
        <v>375.90330872150207</v>
      </c>
      <c r="Q7" s="252">
        <v>206.18628519557205</v>
      </c>
      <c r="R7" s="252">
        <v>169.71702352593002</v>
      </c>
      <c r="S7" s="138">
        <f t="shared" si="0"/>
        <v>1.213010797984059</v>
      </c>
      <c r="T7" s="139">
        <f t="shared" si="1"/>
        <v>0.66534713724413486</v>
      </c>
      <c r="U7" s="140">
        <v>7.0000000000000007E-2</v>
      </c>
      <c r="V7" s="141">
        <v>0.52138530787480819</v>
      </c>
      <c r="W7" s="354"/>
      <c r="X7" s="75"/>
      <c r="Y7" s="75"/>
    </row>
    <row r="8" spans="2:25" ht="16.5" customHeight="1">
      <c r="B8" s="51" t="s">
        <v>159</v>
      </c>
      <c r="C8" s="52" t="s">
        <v>30</v>
      </c>
      <c r="D8" s="167"/>
      <c r="E8" s="167"/>
      <c r="F8" s="170"/>
      <c r="G8" s="250">
        <v>570.20000000000005</v>
      </c>
      <c r="H8" s="376"/>
      <c r="I8" s="250">
        <f t="shared" si="2"/>
        <v>570.20000000000005</v>
      </c>
      <c r="J8" s="250">
        <v>614.56296627038739</v>
      </c>
      <c r="K8" s="239">
        <v>161</v>
      </c>
      <c r="L8" s="254"/>
      <c r="M8" s="254"/>
      <c r="N8" s="254"/>
      <c r="O8" s="374"/>
      <c r="P8" s="250">
        <v>742.6107775703988</v>
      </c>
      <c r="Q8" s="250">
        <v>406.47353010159878</v>
      </c>
      <c r="R8" s="250">
        <v>336.13724746880001</v>
      </c>
      <c r="S8" s="138">
        <f t="shared" si="0"/>
        <v>1.2083558859348427</v>
      </c>
      <c r="T8" s="139">
        <f t="shared" si="1"/>
        <v>0.66140257778364708</v>
      </c>
      <c r="U8" s="140">
        <v>6.9000000000000006E-2</v>
      </c>
      <c r="V8" s="141">
        <v>0.47912701393335694</v>
      </c>
      <c r="W8" s="354"/>
      <c r="X8" s="75"/>
      <c r="Y8" s="75"/>
    </row>
    <row r="9" spans="2:25" ht="16.5" customHeight="1">
      <c r="B9" s="51" t="s">
        <v>160</v>
      </c>
      <c r="C9" s="52" t="s">
        <v>11</v>
      </c>
      <c r="D9" s="165">
        <v>43862</v>
      </c>
      <c r="E9" s="165">
        <v>45200</v>
      </c>
      <c r="F9" s="169" t="s">
        <v>116</v>
      </c>
      <c r="G9" s="250">
        <v>3641.586918</v>
      </c>
      <c r="H9" s="375">
        <v>25</v>
      </c>
      <c r="I9" s="250">
        <f t="shared" si="2"/>
        <v>3666.586918</v>
      </c>
      <c r="J9" s="250">
        <v>3760.890566330077</v>
      </c>
      <c r="K9" s="239">
        <v>741</v>
      </c>
      <c r="L9" s="252">
        <v>4847</v>
      </c>
      <c r="M9" s="252">
        <v>3820</v>
      </c>
      <c r="N9" s="251">
        <v>23</v>
      </c>
      <c r="O9" s="372" t="s">
        <v>156</v>
      </c>
      <c r="P9" s="250">
        <v>4415.0156737469606</v>
      </c>
      <c r="Q9" s="250">
        <v>1637.1232778187609</v>
      </c>
      <c r="R9" s="250">
        <v>2777.8923959281992</v>
      </c>
      <c r="S9" s="138">
        <f t="shared" si="0"/>
        <v>1.173928248078536</v>
      </c>
      <c r="T9" s="139">
        <f t="shared" si="1"/>
        <v>0.43530202459899964</v>
      </c>
      <c r="U9" s="140">
        <v>0.114</v>
      </c>
      <c r="V9" s="141">
        <v>0.15185774180508799</v>
      </c>
      <c r="W9" s="354"/>
      <c r="X9" s="75"/>
      <c r="Y9" s="75"/>
    </row>
    <row r="10" spans="2:25" ht="16.5" customHeight="1">
      <c r="B10" s="51" t="s">
        <v>161</v>
      </c>
      <c r="C10" s="52" t="s">
        <v>17</v>
      </c>
      <c r="D10" s="166"/>
      <c r="E10" s="166"/>
      <c r="F10" s="168"/>
      <c r="G10" s="252">
        <v>590</v>
      </c>
      <c r="H10" s="377"/>
      <c r="I10" s="252">
        <f t="shared" si="2"/>
        <v>590</v>
      </c>
      <c r="J10" s="252">
        <v>627.49904329035041</v>
      </c>
      <c r="K10" s="239">
        <v>118</v>
      </c>
      <c r="L10" s="253"/>
      <c r="M10" s="253"/>
      <c r="N10" s="253"/>
      <c r="O10" s="373"/>
      <c r="P10" s="252">
        <v>739.31181008471094</v>
      </c>
      <c r="Q10" s="252">
        <v>286.64301019061099</v>
      </c>
      <c r="R10" s="252">
        <v>452.66879989409995</v>
      </c>
      <c r="S10" s="138">
        <f t="shared" si="0"/>
        <v>1.1781879478382304</v>
      </c>
      <c r="T10" s="139">
        <f t="shared" si="1"/>
        <v>0.45680230632316399</v>
      </c>
      <c r="U10" s="140">
        <v>0.113</v>
      </c>
      <c r="V10" s="141">
        <v>0.18580508474576271</v>
      </c>
      <c r="W10" s="354"/>
      <c r="X10" s="75"/>
      <c r="Y10" s="75"/>
    </row>
    <row r="11" spans="2:25" ht="16.5" customHeight="1">
      <c r="B11" s="51" t="s">
        <v>162</v>
      </c>
      <c r="C11" s="52" t="s">
        <v>30</v>
      </c>
      <c r="D11" s="167"/>
      <c r="E11" s="167"/>
      <c r="F11" s="170"/>
      <c r="G11" s="250">
        <v>664.30899999999997</v>
      </c>
      <c r="H11" s="376"/>
      <c r="I11" s="250">
        <f t="shared" si="2"/>
        <v>664.30899999999997</v>
      </c>
      <c r="J11" s="250">
        <v>652.32703184282786</v>
      </c>
      <c r="K11" s="239">
        <v>168</v>
      </c>
      <c r="L11" s="254"/>
      <c r="M11" s="254"/>
      <c r="N11" s="254"/>
      <c r="O11" s="374"/>
      <c r="P11" s="250">
        <v>762.11742558444485</v>
      </c>
      <c r="Q11" s="250">
        <v>259.34958078314492</v>
      </c>
      <c r="R11" s="250">
        <v>502.76784480129987</v>
      </c>
      <c r="S11" s="138">
        <f t="shared" si="0"/>
        <v>1.1683057552152307</v>
      </c>
      <c r="T11" s="139">
        <f t="shared" si="1"/>
        <v>0.39757601344601767</v>
      </c>
      <c r="U11" s="140">
        <v>0.114</v>
      </c>
      <c r="V11" s="141">
        <v>0.16304535991534061</v>
      </c>
      <c r="W11" s="354"/>
      <c r="X11" s="75"/>
      <c r="Y11" s="75"/>
    </row>
    <row r="12" spans="2:25" ht="21">
      <c r="B12" s="51" t="s">
        <v>163</v>
      </c>
      <c r="C12" s="52" t="s">
        <v>11</v>
      </c>
      <c r="D12" s="136">
        <v>44909</v>
      </c>
      <c r="E12" s="165" t="s">
        <v>143</v>
      </c>
      <c r="F12" s="169" t="s">
        <v>164</v>
      </c>
      <c r="G12" s="250">
        <v>2245</v>
      </c>
      <c r="H12" s="375">
        <v>25</v>
      </c>
      <c r="I12" s="250">
        <f t="shared" si="2"/>
        <v>2270</v>
      </c>
      <c r="J12" s="250">
        <v>823</v>
      </c>
      <c r="K12" s="239">
        <v>1612</v>
      </c>
      <c r="L12" s="252">
        <v>3973</v>
      </c>
      <c r="M12" s="252">
        <v>1495</v>
      </c>
      <c r="N12" s="251">
        <v>17</v>
      </c>
      <c r="O12" s="372" t="s">
        <v>156</v>
      </c>
      <c r="P12" s="250">
        <v>905.30000000000007</v>
      </c>
      <c r="Q12" s="250">
        <v>69.169009272831019</v>
      </c>
      <c r="R12" s="250">
        <v>836.13099072716909</v>
      </c>
      <c r="S12" s="138">
        <f t="shared" si="0"/>
        <v>1.1000000000000001</v>
      </c>
      <c r="T12" s="139">
        <f t="shared" si="1"/>
        <v>8.4044968739770382E-2</v>
      </c>
      <c r="U12" s="140" t="s">
        <v>15</v>
      </c>
      <c r="V12" s="142">
        <v>0</v>
      </c>
      <c r="W12" s="354"/>
      <c r="X12" s="75"/>
      <c r="Y12" s="75"/>
    </row>
    <row r="13" spans="2:25" ht="17.25" customHeight="1">
      <c r="B13" s="51" t="s">
        <v>165</v>
      </c>
      <c r="C13" s="52" t="s">
        <v>30</v>
      </c>
      <c r="D13" s="136">
        <v>45096</v>
      </c>
      <c r="E13" s="166"/>
      <c r="F13" s="168"/>
      <c r="G13" s="250">
        <v>334</v>
      </c>
      <c r="H13" s="376"/>
      <c r="I13" s="250">
        <f t="shared" si="2"/>
        <v>334</v>
      </c>
      <c r="J13" s="250">
        <v>73</v>
      </c>
      <c r="K13" s="239">
        <v>333</v>
      </c>
      <c r="L13" s="253"/>
      <c r="M13" s="253"/>
      <c r="N13" s="253"/>
      <c r="O13" s="373"/>
      <c r="P13" s="250">
        <v>78.11</v>
      </c>
      <c r="Q13" s="250">
        <v>3.5300825189890004</v>
      </c>
      <c r="R13" s="250">
        <v>74.579917481010995</v>
      </c>
      <c r="S13" s="138">
        <f t="shared" si="0"/>
        <v>1.07</v>
      </c>
      <c r="T13" s="139">
        <f t="shared" si="1"/>
        <v>4.8357294780671238E-2</v>
      </c>
      <c r="U13" s="140" t="s">
        <v>15</v>
      </c>
      <c r="V13" s="142">
        <v>0</v>
      </c>
      <c r="W13" s="354"/>
      <c r="X13" s="75"/>
      <c r="Y13" s="75"/>
    </row>
    <row r="14" spans="2:25" ht="17.25" customHeight="1">
      <c r="B14" s="51" t="s">
        <v>166</v>
      </c>
      <c r="C14" s="52" t="s">
        <v>17</v>
      </c>
      <c r="D14" s="136">
        <v>45014</v>
      </c>
      <c r="E14" s="167"/>
      <c r="F14" s="170"/>
      <c r="G14" s="252">
        <v>1159</v>
      </c>
      <c r="H14" s="252">
        <v>25</v>
      </c>
      <c r="I14" s="252">
        <f t="shared" si="2"/>
        <v>1184</v>
      </c>
      <c r="J14" s="252">
        <v>675</v>
      </c>
      <c r="K14" s="239">
        <v>533</v>
      </c>
      <c r="L14" s="254"/>
      <c r="M14" s="254"/>
      <c r="N14" s="254"/>
      <c r="O14" s="373"/>
      <c r="P14" s="252">
        <v>735.75</v>
      </c>
      <c r="Q14" s="252">
        <v>56.315811846472997</v>
      </c>
      <c r="R14" s="252">
        <v>679.43418815352697</v>
      </c>
      <c r="S14" s="138">
        <f t="shared" si="0"/>
        <v>1.0900000000000001</v>
      </c>
      <c r="T14" s="139">
        <f t="shared" si="1"/>
        <v>8.3430832365145174E-2</v>
      </c>
      <c r="U14" s="140" t="s">
        <v>15</v>
      </c>
      <c r="V14" s="142">
        <v>0</v>
      </c>
      <c r="W14" s="354"/>
      <c r="X14" s="75"/>
      <c r="Y14" s="75"/>
    </row>
    <row r="15" spans="2:25" ht="13.5" customHeight="1">
      <c r="B15" s="47" t="s">
        <v>122</v>
      </c>
      <c r="C15" s="233"/>
      <c r="D15" s="50"/>
      <c r="E15" s="50"/>
      <c r="F15" s="50"/>
      <c r="G15" s="64"/>
      <c r="H15" s="76"/>
      <c r="I15" s="76"/>
      <c r="J15" s="148">
        <v>0</v>
      </c>
      <c r="K15" s="56">
        <v>0</v>
      </c>
      <c r="L15" s="252">
        <v>12674</v>
      </c>
      <c r="M15" s="252">
        <v>6856</v>
      </c>
      <c r="N15" s="178"/>
      <c r="O15" s="50"/>
      <c r="P15" s="76"/>
      <c r="Q15" s="148"/>
      <c r="R15" s="148"/>
      <c r="S15" s="76"/>
      <c r="T15" s="148"/>
      <c r="U15" s="148"/>
      <c r="V15" s="141"/>
      <c r="X15" s="75"/>
      <c r="Y15" s="75"/>
    </row>
    <row r="16" spans="2:25" s="63" customFormat="1" ht="13.5" customHeight="1">
      <c r="B16" s="57" t="s">
        <v>24</v>
      </c>
      <c r="C16" s="235"/>
      <c r="D16" s="60"/>
      <c r="E16" s="60"/>
      <c r="F16" s="60"/>
      <c r="G16" s="58"/>
      <c r="H16" s="59"/>
      <c r="I16" s="59"/>
      <c r="J16" s="59"/>
      <c r="K16" s="59"/>
      <c r="L16" s="243">
        <f>SUM(L5:L15)-1</f>
        <v>24317</v>
      </c>
      <c r="M16" s="243">
        <f>SUM(M5:M15)</f>
        <v>14078</v>
      </c>
      <c r="N16" s="243">
        <f>SUM(N5:N15)</f>
        <v>63</v>
      </c>
      <c r="O16" s="60"/>
      <c r="P16" s="59"/>
      <c r="Q16" s="59"/>
      <c r="R16" s="59"/>
      <c r="S16" s="59"/>
      <c r="T16" s="59"/>
      <c r="U16" s="59"/>
      <c r="V16" s="117"/>
      <c r="X16" s="75"/>
      <c r="Y16" s="75"/>
    </row>
    <row r="17" spans="2:25" ht="13.5" customHeight="1">
      <c r="B17" s="47" t="s">
        <v>167</v>
      </c>
      <c r="C17" s="233"/>
      <c r="D17" s="54"/>
      <c r="E17" s="54"/>
      <c r="F17" s="74"/>
      <c r="G17" s="55"/>
      <c r="H17" s="56"/>
      <c r="I17" s="56"/>
      <c r="J17" s="56"/>
      <c r="K17" s="56"/>
      <c r="L17" s="56"/>
      <c r="M17" s="56"/>
      <c r="N17" s="56"/>
      <c r="O17" s="52"/>
      <c r="P17" s="56"/>
      <c r="Q17" s="56"/>
      <c r="R17" s="56"/>
      <c r="S17" s="56"/>
      <c r="T17" s="56"/>
      <c r="U17" s="56"/>
      <c r="V17" s="141"/>
      <c r="X17" s="75"/>
      <c r="Y17" s="75" t="s">
        <v>90</v>
      </c>
    </row>
    <row r="18" spans="2:25">
      <c r="B18" s="51" t="s">
        <v>168</v>
      </c>
      <c r="C18" s="52" t="s">
        <v>17</v>
      </c>
      <c r="D18" s="54">
        <v>41791</v>
      </c>
      <c r="E18" s="54">
        <v>44148</v>
      </c>
      <c r="F18" s="74" t="s">
        <v>116</v>
      </c>
      <c r="G18" s="252">
        <v>590</v>
      </c>
      <c r="H18" s="252">
        <v>200</v>
      </c>
      <c r="I18" s="252">
        <f t="shared" ref="I18:I20" si="3">SUM(H18+G18)</f>
        <v>790</v>
      </c>
      <c r="J18" s="252">
        <v>872</v>
      </c>
      <c r="K18" s="239">
        <v>98</v>
      </c>
      <c r="L18" s="250">
        <v>169</v>
      </c>
      <c r="M18" s="250">
        <v>71</v>
      </c>
      <c r="N18" s="250">
        <v>25</v>
      </c>
      <c r="O18" s="52" t="s">
        <v>156</v>
      </c>
      <c r="P18" s="252">
        <v>1275</v>
      </c>
      <c r="Q18" s="252">
        <v>1176.5391509229848</v>
      </c>
      <c r="R18" s="252">
        <v>98</v>
      </c>
      <c r="S18" s="138">
        <v>1.46</v>
      </c>
      <c r="T18" s="139">
        <v>1.49</v>
      </c>
      <c r="U18" s="140">
        <v>0.16</v>
      </c>
      <c r="V18" s="141">
        <v>1.28</v>
      </c>
      <c r="X18" s="75"/>
      <c r="Y18" s="75"/>
    </row>
    <row r="19" spans="2:25" ht="13.5" customHeight="1">
      <c r="B19" s="51" t="s">
        <v>133</v>
      </c>
      <c r="C19" s="52" t="s">
        <v>17</v>
      </c>
      <c r="D19" s="54">
        <v>43483</v>
      </c>
      <c r="E19" s="54">
        <v>45564</v>
      </c>
      <c r="F19" s="74" t="s">
        <v>119</v>
      </c>
      <c r="G19" s="252">
        <v>1200</v>
      </c>
      <c r="H19" s="252">
        <v>150</v>
      </c>
      <c r="I19" s="252">
        <f t="shared" si="3"/>
        <v>1350</v>
      </c>
      <c r="J19" s="252">
        <v>1266</v>
      </c>
      <c r="K19" s="239">
        <v>540</v>
      </c>
      <c r="L19" s="250">
        <v>1190</v>
      </c>
      <c r="M19" s="250">
        <v>650</v>
      </c>
      <c r="N19" s="250">
        <v>89</v>
      </c>
      <c r="O19" s="52" t="s">
        <v>156</v>
      </c>
      <c r="P19" s="252">
        <v>1671</v>
      </c>
      <c r="Q19" s="252">
        <v>693</v>
      </c>
      <c r="R19" s="252">
        <v>978</v>
      </c>
      <c r="S19" s="138">
        <v>1.32</v>
      </c>
      <c r="T19" s="139">
        <v>1.34</v>
      </c>
      <c r="U19" s="140">
        <v>0.13</v>
      </c>
      <c r="V19" s="141">
        <v>0.34</v>
      </c>
      <c r="X19" s="75"/>
      <c r="Y19" s="75"/>
    </row>
    <row r="20" spans="2:25" ht="13.5" customHeight="1">
      <c r="B20" s="51" t="s">
        <v>169</v>
      </c>
      <c r="C20" s="52" t="s">
        <v>17</v>
      </c>
      <c r="D20" s="54">
        <v>45018</v>
      </c>
      <c r="E20" s="54">
        <v>47248</v>
      </c>
      <c r="F20" s="74" t="s">
        <v>135</v>
      </c>
      <c r="G20" s="252">
        <v>1474</v>
      </c>
      <c r="H20" s="252">
        <v>100</v>
      </c>
      <c r="I20" s="252">
        <f t="shared" si="3"/>
        <v>1574</v>
      </c>
      <c r="J20" s="252">
        <v>164</v>
      </c>
      <c r="K20" s="239">
        <v>1320</v>
      </c>
      <c r="L20" s="250">
        <v>1474</v>
      </c>
      <c r="M20" s="250">
        <v>154</v>
      </c>
      <c r="N20" s="250">
        <v>1</v>
      </c>
      <c r="O20" s="52" t="s">
        <v>156</v>
      </c>
      <c r="P20" s="252">
        <v>182</v>
      </c>
      <c r="Q20" s="252">
        <v>14</v>
      </c>
      <c r="R20" s="252">
        <v>168</v>
      </c>
      <c r="S20" s="138">
        <v>1.1000000000000001</v>
      </c>
      <c r="T20" s="143">
        <v>0</v>
      </c>
      <c r="U20" s="140" t="s">
        <v>15</v>
      </c>
      <c r="V20" s="141" t="s">
        <v>15</v>
      </c>
      <c r="X20" s="75"/>
      <c r="Y20" s="75"/>
    </row>
    <row r="21" spans="2:25" ht="13.5" customHeight="1">
      <c r="B21" s="51" t="s">
        <v>122</v>
      </c>
      <c r="C21" s="234"/>
      <c r="D21" s="54"/>
      <c r="E21" s="54"/>
      <c r="F21" s="74"/>
      <c r="G21" s="55"/>
      <c r="H21" s="56"/>
      <c r="I21" s="56"/>
      <c r="J21" s="56"/>
      <c r="K21" s="56"/>
      <c r="L21" s="250">
        <v>39</v>
      </c>
      <c r="M21" s="250">
        <v>35</v>
      </c>
      <c r="N21" s="56"/>
      <c r="O21" s="52"/>
      <c r="P21" s="56"/>
      <c r="Q21" s="56"/>
      <c r="R21" s="56"/>
      <c r="S21" s="56"/>
      <c r="T21" s="56"/>
      <c r="U21" s="56"/>
      <c r="V21" s="141"/>
      <c r="X21" s="75"/>
      <c r="Y21" s="75"/>
    </row>
    <row r="22" spans="2:25" s="63" customFormat="1" ht="13.5" customHeight="1">
      <c r="B22" s="57" t="s">
        <v>167</v>
      </c>
      <c r="C22" s="235"/>
      <c r="D22" s="60"/>
      <c r="E22" s="60"/>
      <c r="F22" s="60"/>
      <c r="G22" s="58"/>
      <c r="H22" s="59"/>
      <c r="I22" s="59"/>
      <c r="J22" s="59"/>
      <c r="K22" s="59"/>
      <c r="L22" s="243">
        <f>SUM(L18:L21)</f>
        <v>2872</v>
      </c>
      <c r="M22" s="243">
        <f>SUM(M18:M21)-1</f>
        <v>909</v>
      </c>
      <c r="N22" s="243">
        <f>SUM(N18:N21)-1</f>
        <v>114</v>
      </c>
      <c r="O22" s="60"/>
      <c r="P22" s="59"/>
      <c r="Q22" s="59"/>
      <c r="R22" s="59"/>
      <c r="S22" s="59"/>
      <c r="T22" s="59"/>
      <c r="U22" s="59"/>
      <c r="V22" s="117"/>
      <c r="X22" s="75"/>
      <c r="Y22" s="75"/>
    </row>
    <row r="23" spans="2:25" ht="13.5" customHeight="1">
      <c r="B23" s="47" t="s">
        <v>170</v>
      </c>
      <c r="C23" s="233"/>
      <c r="D23" s="50"/>
      <c r="E23" s="50"/>
      <c r="F23" s="50"/>
      <c r="G23" s="64"/>
      <c r="H23" s="65"/>
      <c r="I23" s="65"/>
      <c r="J23" s="65"/>
      <c r="K23" s="65"/>
      <c r="L23" s="65"/>
      <c r="M23" s="65"/>
      <c r="N23" s="65"/>
      <c r="O23" s="50"/>
      <c r="P23" s="65"/>
      <c r="Q23" s="65"/>
      <c r="R23" s="65"/>
      <c r="S23" s="65"/>
      <c r="T23" s="65"/>
      <c r="U23" s="65"/>
      <c r="V23" s="141"/>
      <c r="X23" s="75"/>
      <c r="Y23" s="75"/>
    </row>
    <row r="24" spans="2:25" ht="13.5" customHeight="1">
      <c r="B24" s="51" t="s">
        <v>26</v>
      </c>
      <c r="C24" s="52" t="s">
        <v>27</v>
      </c>
      <c r="D24" s="54">
        <v>42795</v>
      </c>
      <c r="E24" s="54" t="s">
        <v>60</v>
      </c>
      <c r="F24" s="74" t="s">
        <v>171</v>
      </c>
      <c r="G24" s="134" t="s">
        <v>60</v>
      </c>
      <c r="H24" s="134" t="s">
        <v>60</v>
      </c>
      <c r="I24" s="134" t="s">
        <v>60</v>
      </c>
      <c r="J24" s="134" t="s">
        <v>60</v>
      </c>
      <c r="K24" s="134" t="s">
        <v>60</v>
      </c>
      <c r="L24" s="250">
        <v>912</v>
      </c>
      <c r="M24" s="250">
        <v>912</v>
      </c>
      <c r="N24" s="259">
        <v>0</v>
      </c>
      <c r="O24" s="52" t="s">
        <v>156</v>
      </c>
      <c r="P24" s="53"/>
      <c r="Q24" s="53"/>
      <c r="R24" s="53"/>
      <c r="S24" s="53"/>
      <c r="T24" s="53"/>
      <c r="U24" s="53"/>
      <c r="V24" s="141"/>
      <c r="W24" s="77"/>
      <c r="X24" s="75"/>
      <c r="Y24" s="75"/>
    </row>
    <row r="25" spans="2:25" ht="13.5" customHeight="1">
      <c r="B25" s="51" t="s">
        <v>122</v>
      </c>
      <c r="C25" s="234"/>
      <c r="D25" s="54"/>
      <c r="E25" s="54"/>
      <c r="F25" s="78"/>
      <c r="G25" s="55"/>
      <c r="H25" s="56"/>
      <c r="I25" s="56"/>
      <c r="J25" s="56"/>
      <c r="K25" s="56"/>
      <c r="L25" s="250">
        <v>12</v>
      </c>
      <c r="M25" s="250">
        <v>11</v>
      </c>
      <c r="N25" s="56"/>
      <c r="O25" s="52"/>
      <c r="P25" s="56"/>
      <c r="Q25" s="56"/>
      <c r="R25" s="56"/>
      <c r="S25" s="56"/>
      <c r="T25" s="56"/>
      <c r="U25" s="56"/>
      <c r="V25" s="141"/>
      <c r="X25" s="75"/>
      <c r="Y25" s="75"/>
    </row>
    <row r="26" spans="2:25" s="63" customFormat="1" ht="13.5" customHeight="1">
      <c r="B26" s="57" t="s">
        <v>170</v>
      </c>
      <c r="C26" s="235"/>
      <c r="D26" s="60"/>
      <c r="E26" s="60"/>
      <c r="F26" s="79"/>
      <c r="G26" s="58"/>
      <c r="H26" s="59"/>
      <c r="I26" s="59"/>
      <c r="J26" s="59"/>
      <c r="K26" s="59"/>
      <c r="L26" s="243">
        <f>L24+L25</f>
        <v>924</v>
      </c>
      <c r="M26" s="243">
        <f>M24+M25</f>
        <v>923</v>
      </c>
      <c r="N26" s="243"/>
      <c r="O26" s="60"/>
      <c r="P26" s="59"/>
      <c r="Q26" s="59"/>
      <c r="R26" s="59"/>
      <c r="S26" s="59"/>
      <c r="T26" s="59"/>
      <c r="U26" s="59"/>
      <c r="V26" s="117"/>
      <c r="X26" s="75"/>
      <c r="Y26" s="75"/>
    </row>
    <row r="27" spans="2:25" ht="13.5" customHeight="1">
      <c r="B27" s="312" t="s">
        <v>62</v>
      </c>
      <c r="C27" s="313"/>
      <c r="D27" s="314"/>
      <c r="E27" s="314"/>
      <c r="F27" s="314"/>
      <c r="G27" s="315"/>
      <c r="H27" s="314"/>
      <c r="I27" s="314"/>
      <c r="J27" s="316"/>
      <c r="K27" s="316"/>
      <c r="L27" s="318">
        <f>L16+L22+L26</f>
        <v>28113</v>
      </c>
      <c r="M27" s="318">
        <f>M16+M22+M26</f>
        <v>15910</v>
      </c>
      <c r="N27" s="318">
        <f>N16+N22+N26</f>
        <v>177</v>
      </c>
      <c r="O27" s="314"/>
      <c r="P27" s="314"/>
      <c r="Q27" s="316"/>
      <c r="R27" s="316"/>
      <c r="S27" s="314"/>
      <c r="T27" s="316"/>
      <c r="U27" s="316"/>
      <c r="V27" s="316"/>
      <c r="W27" s="63"/>
      <c r="X27" s="75"/>
      <c r="Y27" s="75"/>
    </row>
    <row r="28" spans="2:25">
      <c r="B28" s="80" t="s">
        <v>172</v>
      </c>
      <c r="C28" s="80"/>
      <c r="D28" s="84"/>
      <c r="E28" s="84"/>
      <c r="F28" s="83"/>
      <c r="G28" s="81"/>
      <c r="H28" s="82"/>
      <c r="I28" s="82"/>
      <c r="J28" s="82"/>
      <c r="K28" s="82"/>
      <c r="L28" s="82"/>
      <c r="M28" s="82"/>
      <c r="N28" s="82"/>
      <c r="O28" s="83"/>
      <c r="P28" s="82"/>
      <c r="Q28" s="82"/>
      <c r="R28" s="82"/>
      <c r="S28" s="82"/>
      <c r="T28" s="82"/>
      <c r="U28" s="82"/>
      <c r="V28" s="82"/>
    </row>
    <row r="29" spans="2:25" ht="23.65" customHeight="1">
      <c r="B29" s="363" t="s">
        <v>173</v>
      </c>
      <c r="C29" s="363"/>
      <c r="D29" s="364"/>
      <c r="E29" s="364"/>
      <c r="F29" s="364"/>
      <c r="G29" s="364"/>
      <c r="H29" s="364"/>
      <c r="I29" s="364"/>
      <c r="J29" s="364"/>
      <c r="K29" s="364"/>
      <c r="L29" s="364"/>
      <c r="M29" s="364"/>
      <c r="N29" s="364"/>
      <c r="O29" s="364"/>
      <c r="P29" s="364"/>
      <c r="Q29" s="364"/>
      <c r="R29" s="364"/>
      <c r="S29" s="364"/>
      <c r="T29" s="364"/>
      <c r="U29" s="364"/>
      <c r="V29" s="364"/>
    </row>
    <row r="30" spans="2:25">
      <c r="B30" s="80"/>
      <c r="C30" s="80"/>
      <c r="D30" s="84"/>
      <c r="E30" s="84"/>
      <c r="F30" s="83"/>
      <c r="G30" s="81"/>
      <c r="H30" s="82"/>
      <c r="I30" s="82"/>
      <c r="J30" s="82"/>
      <c r="K30" s="82"/>
      <c r="L30" s="82"/>
      <c r="M30" s="82"/>
      <c r="N30" s="82"/>
      <c r="O30" s="83"/>
      <c r="P30" s="82"/>
      <c r="Q30" s="82"/>
      <c r="R30" s="82"/>
      <c r="S30" s="82"/>
      <c r="T30" s="82"/>
      <c r="U30" s="82"/>
      <c r="V30" s="82"/>
    </row>
    <row r="31" spans="2:25">
      <c r="B31" s="85"/>
      <c r="C31" s="85"/>
      <c r="D31" s="89"/>
      <c r="E31" s="89"/>
      <c r="F31" s="88"/>
      <c r="G31" s="86"/>
      <c r="H31" s="87"/>
      <c r="I31" s="87"/>
      <c r="J31" s="87"/>
      <c r="K31" s="87"/>
      <c r="L31" s="87"/>
      <c r="M31" s="87"/>
      <c r="N31" s="87"/>
      <c r="O31" s="88"/>
      <c r="P31" s="87"/>
      <c r="Q31" s="87"/>
      <c r="R31" s="87"/>
      <c r="S31" s="87"/>
      <c r="T31" s="87"/>
      <c r="U31" s="87"/>
      <c r="V31" s="87"/>
    </row>
    <row r="32" spans="2:25">
      <c r="B32" s="90"/>
      <c r="C32" s="90"/>
      <c r="D32" s="89"/>
      <c r="E32" s="89"/>
      <c r="F32" s="88"/>
      <c r="G32" s="86"/>
      <c r="H32" s="87"/>
      <c r="I32" s="87"/>
      <c r="J32" s="87"/>
      <c r="K32" s="87"/>
      <c r="L32" s="87"/>
      <c r="M32" s="87"/>
      <c r="N32" s="87"/>
      <c r="O32" s="88"/>
      <c r="P32" s="87"/>
      <c r="Q32" s="87"/>
      <c r="R32" s="87"/>
      <c r="S32" s="87"/>
      <c r="T32" s="87"/>
      <c r="U32" s="87"/>
      <c r="V32" s="87"/>
    </row>
    <row r="33" spans="2:22">
      <c r="B33" s="85"/>
      <c r="C33" s="85"/>
      <c r="D33" s="89"/>
      <c r="E33" s="89"/>
      <c r="F33" s="88"/>
      <c r="G33" s="86"/>
      <c r="H33" s="87"/>
      <c r="I33" s="87"/>
      <c r="J33" s="87"/>
      <c r="K33" s="87"/>
      <c r="L33" s="87"/>
      <c r="M33" s="87"/>
      <c r="N33" s="87"/>
      <c r="O33" s="88"/>
      <c r="P33" s="87"/>
      <c r="Q33" s="87"/>
      <c r="R33" s="87"/>
      <c r="S33" s="87"/>
      <c r="T33" s="87"/>
      <c r="U33" s="87"/>
      <c r="V33" s="87"/>
    </row>
    <row r="34" spans="2:22">
      <c r="B34" s="90"/>
      <c r="C34" s="90"/>
      <c r="D34" s="89" t="s">
        <v>90</v>
      </c>
      <c r="E34" s="89"/>
      <c r="F34" s="88"/>
      <c r="G34" s="86"/>
      <c r="H34" s="87"/>
      <c r="I34" s="87"/>
      <c r="J34" s="87"/>
      <c r="K34" s="87"/>
      <c r="L34" s="87"/>
      <c r="M34" s="87"/>
      <c r="N34" s="87"/>
      <c r="O34" s="88"/>
      <c r="P34" s="87"/>
      <c r="Q34" s="87"/>
      <c r="R34" s="87"/>
      <c r="S34" s="87"/>
      <c r="T34" s="87"/>
      <c r="U34" s="87"/>
      <c r="V34" s="87"/>
    </row>
    <row r="40" spans="2:22">
      <c r="L40" s="91"/>
      <c r="R40" s="91"/>
      <c r="U40" s="91"/>
      <c r="V40" s="91"/>
    </row>
  </sheetData>
  <mergeCells count="13">
    <mergeCell ref="B29:V29"/>
    <mergeCell ref="P2:R2"/>
    <mergeCell ref="S2:U2"/>
    <mergeCell ref="L2:M2"/>
    <mergeCell ref="B2:B3"/>
    <mergeCell ref="O6:O8"/>
    <mergeCell ref="D2:F2"/>
    <mergeCell ref="G2:I2"/>
    <mergeCell ref="O9:O11"/>
    <mergeCell ref="O12:O14"/>
    <mergeCell ref="H12:H13"/>
    <mergeCell ref="H9:H11"/>
    <mergeCell ref="H6:H8"/>
  </mergeCells>
  <printOptions horizontalCentered="1" verticalCentered="1"/>
  <pageMargins left="0.23622047244094491" right="0.23622047244094491" top="0.74803149606299213" bottom="0.74803149606299213" header="0.31496062992125984" footer="0.31496062992125984"/>
  <pageSetup paperSize="9" scale="7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0ECD4-A477-48C1-BD4E-FD0416734585}">
  <sheetPr>
    <pageSetUpPr fitToPage="1"/>
  </sheetPr>
  <dimension ref="B1:AN39"/>
  <sheetViews>
    <sheetView showGridLines="0" topLeftCell="P1" zoomScale="70" zoomScaleNormal="70" zoomScaleSheetLayoutView="100" workbookViewId="0">
      <selection activeCell="V30" sqref="B2:V30"/>
    </sheetView>
  </sheetViews>
  <sheetFormatPr defaultColWidth="8.73046875" defaultRowHeight="13.15"/>
  <cols>
    <col min="1" max="1" width="2.86328125" style="92" customWidth="1"/>
    <col min="2" max="2" width="35.59765625" style="45" customWidth="1"/>
    <col min="3" max="3" width="5.73046875" style="45" bestFit="1" customWidth="1"/>
    <col min="4" max="4" width="10.1328125" style="45" customWidth="1"/>
    <col min="5" max="5" width="11.86328125" style="45" customWidth="1"/>
    <col min="6" max="14" width="10.1328125" style="45" customWidth="1"/>
    <col min="15" max="16" width="12.265625" style="46" customWidth="1"/>
    <col min="17" max="17" width="11.265625" style="45" customWidth="1"/>
    <col min="18" max="18" width="10.1328125" style="45" customWidth="1"/>
    <col min="19" max="19" width="12.265625" style="46" customWidth="1"/>
    <col min="20" max="20" width="11.265625" style="45" customWidth="1"/>
    <col min="21" max="22" width="10.1328125" style="45" customWidth="1"/>
    <col min="23" max="23" width="38.1328125" style="92" bestFit="1" customWidth="1"/>
    <col min="24" max="16384" width="8.73046875" style="92"/>
  </cols>
  <sheetData>
    <row r="1" spans="2:23" ht="14.25">
      <c r="B1" s="319" t="s">
        <v>69</v>
      </c>
      <c r="C1" s="44"/>
      <c r="O1" s="45"/>
      <c r="P1" s="45"/>
      <c r="S1" s="45"/>
    </row>
    <row r="2" spans="2:23" ht="26.25" customHeight="1">
      <c r="B2" s="368" t="s">
        <v>6</v>
      </c>
      <c r="C2" s="309"/>
      <c r="D2" s="369" t="s">
        <v>92</v>
      </c>
      <c r="E2" s="365"/>
      <c r="F2" s="370"/>
      <c r="G2" s="365" t="s">
        <v>93</v>
      </c>
      <c r="H2" s="365"/>
      <c r="I2" s="367"/>
      <c r="J2" s="309"/>
      <c r="K2" s="309"/>
      <c r="L2" s="369" t="s">
        <v>94</v>
      </c>
      <c r="M2" s="379"/>
      <c r="N2" s="309"/>
      <c r="O2" s="342" t="s">
        <v>95</v>
      </c>
      <c r="P2" s="365" t="s">
        <v>96</v>
      </c>
      <c r="Q2" s="366"/>
      <c r="R2" s="366"/>
      <c r="S2" s="365" t="s">
        <v>97</v>
      </c>
      <c r="T2" s="366"/>
      <c r="U2" s="367"/>
      <c r="V2" s="309"/>
    </row>
    <row r="3" spans="2:23" ht="35.65">
      <c r="B3" s="368"/>
      <c r="C3" s="310" t="s">
        <v>98</v>
      </c>
      <c r="D3" s="311" t="s">
        <v>99</v>
      </c>
      <c r="E3" s="311" t="s">
        <v>100</v>
      </c>
      <c r="F3" s="311" t="s">
        <v>101</v>
      </c>
      <c r="G3" s="311" t="s">
        <v>102</v>
      </c>
      <c r="H3" s="311" t="s">
        <v>174</v>
      </c>
      <c r="I3" s="311" t="s">
        <v>48</v>
      </c>
      <c r="J3" s="311" t="s">
        <v>104</v>
      </c>
      <c r="K3" s="311" t="s">
        <v>105</v>
      </c>
      <c r="L3" s="310" t="s">
        <v>106</v>
      </c>
      <c r="M3" s="310" t="s">
        <v>107</v>
      </c>
      <c r="N3" s="311" t="s">
        <v>338</v>
      </c>
      <c r="O3" s="310" t="s">
        <v>108</v>
      </c>
      <c r="P3" s="311" t="s">
        <v>48</v>
      </c>
      <c r="Q3" s="311" t="s">
        <v>109</v>
      </c>
      <c r="R3" s="311" t="s">
        <v>110</v>
      </c>
      <c r="S3" s="311" t="s">
        <v>111</v>
      </c>
      <c r="T3" s="311" t="s">
        <v>112</v>
      </c>
      <c r="U3" s="311" t="s">
        <v>113</v>
      </c>
      <c r="V3" s="311" t="s">
        <v>114</v>
      </c>
    </row>
    <row r="4" spans="2:23" ht="18" customHeight="1">
      <c r="B4" s="47" t="s">
        <v>33</v>
      </c>
      <c r="C4" s="233"/>
      <c r="D4" s="50"/>
      <c r="E4" s="50"/>
      <c r="F4" s="50"/>
      <c r="G4" s="48"/>
      <c r="H4" s="49"/>
      <c r="I4" s="49"/>
      <c r="J4" s="93"/>
      <c r="K4" s="93"/>
      <c r="L4" s="50"/>
      <c r="M4" s="93"/>
      <c r="N4" s="93"/>
      <c r="O4" s="50"/>
      <c r="P4" s="105"/>
      <c r="Q4" s="105"/>
      <c r="R4" s="50"/>
      <c r="S4" s="105"/>
      <c r="T4" s="105"/>
      <c r="U4" s="50"/>
      <c r="V4" s="141"/>
    </row>
    <row r="5" spans="2:23" ht="13.5" customHeight="1">
      <c r="B5" s="51" t="s">
        <v>79</v>
      </c>
      <c r="C5" s="52" t="s">
        <v>30</v>
      </c>
      <c r="D5" s="54">
        <v>41306</v>
      </c>
      <c r="E5" s="54" t="s">
        <v>15</v>
      </c>
      <c r="F5" s="52" t="s">
        <v>116</v>
      </c>
      <c r="G5" s="250">
        <v>111</v>
      </c>
      <c r="H5" s="250">
        <v>10</v>
      </c>
      <c r="I5" s="250">
        <f>SUM(H5,G5)</f>
        <v>121</v>
      </c>
      <c r="J5" s="53">
        <v>0</v>
      </c>
      <c r="K5" s="53">
        <v>0</v>
      </c>
      <c r="L5" s="250">
        <v>58</v>
      </c>
      <c r="M5" s="250">
        <v>58</v>
      </c>
      <c r="N5" s="250">
        <v>3</v>
      </c>
      <c r="O5" s="52" t="s">
        <v>150</v>
      </c>
      <c r="P5" s="53"/>
      <c r="Q5" s="53"/>
      <c r="R5" s="53"/>
      <c r="S5" s="53"/>
      <c r="T5" s="53"/>
      <c r="U5" s="53"/>
      <c r="V5" s="141"/>
      <c r="W5" s="94"/>
    </row>
    <row r="6" spans="2:23" ht="13.5" customHeight="1">
      <c r="B6" s="51" t="s">
        <v>175</v>
      </c>
      <c r="C6" s="52" t="s">
        <v>30</v>
      </c>
      <c r="D6" s="54">
        <v>41671</v>
      </c>
      <c r="E6" s="54">
        <v>42095</v>
      </c>
      <c r="F6" s="52" t="s">
        <v>116</v>
      </c>
      <c r="G6" s="250">
        <v>397</v>
      </c>
      <c r="H6" s="53">
        <v>0</v>
      </c>
      <c r="I6" s="250">
        <f t="shared" ref="I6:I16" si="0">SUM(H6,G6)</f>
        <v>397</v>
      </c>
      <c r="J6" s="250">
        <v>397</v>
      </c>
      <c r="K6" s="53">
        <v>0</v>
      </c>
      <c r="L6" s="250">
        <v>31</v>
      </c>
      <c r="M6" s="250">
        <v>31</v>
      </c>
      <c r="N6" s="53">
        <v>0</v>
      </c>
      <c r="O6" s="52" t="s">
        <v>156</v>
      </c>
      <c r="P6" s="256">
        <v>493</v>
      </c>
      <c r="Q6" s="250">
        <v>468</v>
      </c>
      <c r="R6" s="250">
        <v>25</v>
      </c>
      <c r="S6" s="144" t="s">
        <v>176</v>
      </c>
      <c r="T6" s="145" t="s">
        <v>177</v>
      </c>
      <c r="U6" s="140">
        <v>0.05</v>
      </c>
      <c r="V6" s="141">
        <v>1.22</v>
      </c>
      <c r="W6" s="94"/>
    </row>
    <row r="7" spans="2:23" ht="13.5" customHeight="1">
      <c r="B7" s="51" t="s">
        <v>178</v>
      </c>
      <c r="C7" s="52" t="s">
        <v>30</v>
      </c>
      <c r="D7" s="54">
        <v>42036</v>
      </c>
      <c r="E7" s="54">
        <v>42401</v>
      </c>
      <c r="F7" s="52" t="s">
        <v>116</v>
      </c>
      <c r="G7" s="250">
        <v>360</v>
      </c>
      <c r="H7" s="53">
        <v>0</v>
      </c>
      <c r="I7" s="250">
        <f t="shared" si="0"/>
        <v>360</v>
      </c>
      <c r="J7" s="250">
        <v>360</v>
      </c>
      <c r="K7" s="53">
        <v>0</v>
      </c>
      <c r="L7" s="250">
        <v>102</v>
      </c>
      <c r="M7" s="250">
        <v>102</v>
      </c>
      <c r="N7" s="53">
        <v>0</v>
      </c>
      <c r="O7" s="52" t="s">
        <v>156</v>
      </c>
      <c r="P7" s="256">
        <v>440</v>
      </c>
      <c r="Q7" s="250">
        <v>358</v>
      </c>
      <c r="R7" s="250">
        <v>82</v>
      </c>
      <c r="S7" s="144" t="s">
        <v>179</v>
      </c>
      <c r="T7" s="145" t="s">
        <v>180</v>
      </c>
      <c r="U7" s="140">
        <v>0.04</v>
      </c>
      <c r="V7" s="141">
        <v>1</v>
      </c>
      <c r="W7" s="94"/>
    </row>
    <row r="8" spans="2:23" ht="13.5" customHeight="1">
      <c r="B8" s="51" t="s">
        <v>181</v>
      </c>
      <c r="C8" s="52" t="s">
        <v>30</v>
      </c>
      <c r="D8" s="54">
        <v>42948</v>
      </c>
      <c r="E8" s="54">
        <v>43678</v>
      </c>
      <c r="F8" s="52" t="s">
        <v>116</v>
      </c>
      <c r="G8" s="250">
        <v>437</v>
      </c>
      <c r="H8" s="53">
        <v>0</v>
      </c>
      <c r="I8" s="250">
        <f t="shared" si="0"/>
        <v>437</v>
      </c>
      <c r="J8" s="250">
        <v>467</v>
      </c>
      <c r="K8" s="53">
        <v>0</v>
      </c>
      <c r="L8" s="250">
        <v>92</v>
      </c>
      <c r="M8" s="250">
        <v>92</v>
      </c>
      <c r="N8" s="53">
        <v>0</v>
      </c>
      <c r="O8" s="52" t="s">
        <v>156</v>
      </c>
      <c r="P8" s="256">
        <v>548</v>
      </c>
      <c r="Q8" s="250">
        <v>277</v>
      </c>
      <c r="R8" s="250">
        <v>270</v>
      </c>
      <c r="S8" s="144" t="s">
        <v>182</v>
      </c>
      <c r="T8" s="145" t="s">
        <v>183</v>
      </c>
      <c r="U8" s="140">
        <v>0.04</v>
      </c>
      <c r="V8" s="141">
        <v>0.55000000000000004</v>
      </c>
      <c r="W8" s="94"/>
    </row>
    <row r="9" spans="2:23" ht="13.5" customHeight="1">
      <c r="B9" s="51" t="s">
        <v>184</v>
      </c>
      <c r="C9" s="52" t="s">
        <v>30</v>
      </c>
      <c r="D9" s="54">
        <v>43586</v>
      </c>
      <c r="E9" s="54">
        <v>44958</v>
      </c>
      <c r="F9" s="52" t="s">
        <v>116</v>
      </c>
      <c r="G9" s="250">
        <v>655</v>
      </c>
      <c r="H9" s="53">
        <v>0</v>
      </c>
      <c r="I9" s="250">
        <f t="shared" si="0"/>
        <v>655</v>
      </c>
      <c r="J9" s="250">
        <v>733</v>
      </c>
      <c r="K9" s="53">
        <v>0</v>
      </c>
      <c r="L9" s="250">
        <v>726</v>
      </c>
      <c r="M9" s="250">
        <v>726</v>
      </c>
      <c r="N9" s="53">
        <v>0</v>
      </c>
      <c r="O9" s="52" t="s">
        <v>156</v>
      </c>
      <c r="P9" s="256">
        <v>801</v>
      </c>
      <c r="Q9" s="250">
        <v>210</v>
      </c>
      <c r="R9" s="250">
        <v>591</v>
      </c>
      <c r="S9" s="144" t="s">
        <v>185</v>
      </c>
      <c r="T9" s="145" t="s">
        <v>186</v>
      </c>
      <c r="U9" s="140">
        <v>0.04</v>
      </c>
      <c r="V9" s="141">
        <v>0.21</v>
      </c>
      <c r="W9" s="94"/>
    </row>
    <row r="10" spans="2:23" ht="21">
      <c r="B10" s="51" t="s">
        <v>187</v>
      </c>
      <c r="C10" s="52" t="s">
        <v>30</v>
      </c>
      <c r="D10" s="54">
        <v>44562</v>
      </c>
      <c r="E10" s="137" t="s">
        <v>347</v>
      </c>
      <c r="F10" s="52" t="s">
        <v>164</v>
      </c>
      <c r="G10" s="250">
        <v>470</v>
      </c>
      <c r="H10" s="53">
        <v>0</v>
      </c>
      <c r="I10" s="250">
        <f t="shared" si="0"/>
        <v>470</v>
      </c>
      <c r="J10" s="250">
        <v>481</v>
      </c>
      <c r="K10" s="239">
        <v>2</v>
      </c>
      <c r="L10" s="250">
        <v>663</v>
      </c>
      <c r="M10" s="250">
        <v>661</v>
      </c>
      <c r="N10" s="53">
        <v>0</v>
      </c>
      <c r="O10" s="52" t="s">
        <v>156</v>
      </c>
      <c r="P10" s="256">
        <v>522</v>
      </c>
      <c r="Q10" s="250">
        <v>36</v>
      </c>
      <c r="R10" s="250">
        <v>486</v>
      </c>
      <c r="S10" s="144" t="s">
        <v>188</v>
      </c>
      <c r="T10" s="145" t="s">
        <v>189</v>
      </c>
      <c r="U10" s="140">
        <v>0.06</v>
      </c>
      <c r="V10" s="141">
        <v>7.0000000000000007E-2</v>
      </c>
      <c r="W10" s="94"/>
    </row>
    <row r="11" spans="2:23" ht="13.5" customHeight="1">
      <c r="B11" s="51" t="s">
        <v>122</v>
      </c>
      <c r="C11" s="234"/>
      <c r="D11" s="54"/>
      <c r="E11" s="54"/>
      <c r="F11" s="52"/>
      <c r="G11" s="250"/>
      <c r="H11" s="56"/>
      <c r="I11" s="250"/>
      <c r="J11" s="177"/>
      <c r="K11" s="177"/>
      <c r="L11" s="250">
        <v>73</v>
      </c>
      <c r="M11" s="250">
        <v>73</v>
      </c>
      <c r="N11" s="53"/>
      <c r="O11" s="52"/>
      <c r="P11" s="179"/>
      <c r="Q11" s="177"/>
      <c r="R11" s="177"/>
      <c r="S11" s="56"/>
      <c r="T11" s="53"/>
      <c r="U11" s="53"/>
      <c r="V11" s="141"/>
      <c r="W11" s="94"/>
    </row>
    <row r="12" spans="2:23" ht="13.5" customHeight="1">
      <c r="B12" s="51" t="s">
        <v>190</v>
      </c>
      <c r="C12" s="52" t="s">
        <v>30</v>
      </c>
      <c r="D12" s="54">
        <v>42036</v>
      </c>
      <c r="E12" s="54">
        <v>43132</v>
      </c>
      <c r="F12" s="52" t="s">
        <v>116</v>
      </c>
      <c r="G12" s="250">
        <v>945</v>
      </c>
      <c r="H12" s="250">
        <v>50</v>
      </c>
      <c r="I12" s="250">
        <f t="shared" si="0"/>
        <v>995</v>
      </c>
      <c r="J12" s="250">
        <v>1151</v>
      </c>
      <c r="K12" s="53">
        <v>0</v>
      </c>
      <c r="L12" s="250">
        <v>180</v>
      </c>
      <c r="M12" s="250">
        <v>180</v>
      </c>
      <c r="N12" s="250">
        <v>10</v>
      </c>
      <c r="O12" s="52" t="s">
        <v>156</v>
      </c>
      <c r="P12" s="256">
        <v>1356</v>
      </c>
      <c r="Q12" s="250">
        <v>1212</v>
      </c>
      <c r="R12" s="250">
        <v>145</v>
      </c>
      <c r="S12" s="144">
        <v>1.18</v>
      </c>
      <c r="T12" s="145" t="s">
        <v>176</v>
      </c>
      <c r="U12" s="140">
        <v>0.05</v>
      </c>
      <c r="V12" s="141">
        <v>0.97</v>
      </c>
      <c r="W12" s="94"/>
    </row>
    <row r="13" spans="2:23" ht="10.5">
      <c r="B13" s="51" t="s">
        <v>192</v>
      </c>
      <c r="C13" s="52" t="s">
        <v>30</v>
      </c>
      <c r="D13" s="54">
        <v>43709</v>
      </c>
      <c r="E13" s="54">
        <v>44805</v>
      </c>
      <c r="F13" s="52" t="s">
        <v>116</v>
      </c>
      <c r="G13" s="250">
        <v>903</v>
      </c>
      <c r="H13" s="250">
        <v>25</v>
      </c>
      <c r="I13" s="250">
        <f t="shared" si="0"/>
        <v>928</v>
      </c>
      <c r="J13" s="250">
        <v>1188</v>
      </c>
      <c r="K13" s="239">
        <v>80</v>
      </c>
      <c r="L13" s="250">
        <v>1063</v>
      </c>
      <c r="M13" s="250">
        <v>984</v>
      </c>
      <c r="N13" s="250">
        <v>27</v>
      </c>
      <c r="O13" s="52" t="s">
        <v>156</v>
      </c>
      <c r="P13" s="256">
        <v>1425</v>
      </c>
      <c r="Q13" s="250">
        <v>540</v>
      </c>
      <c r="R13" s="250">
        <v>886</v>
      </c>
      <c r="S13" s="144">
        <v>1.2</v>
      </c>
      <c r="T13" s="145" t="s">
        <v>194</v>
      </c>
      <c r="U13" s="140">
        <v>0.09</v>
      </c>
      <c r="V13" s="141">
        <v>0.28000000000000003</v>
      </c>
      <c r="W13" s="94"/>
    </row>
    <row r="14" spans="2:23" ht="10.5">
      <c r="B14" s="51" t="s">
        <v>195</v>
      </c>
      <c r="C14" s="52" t="s">
        <v>30</v>
      </c>
      <c r="D14" s="54">
        <v>44256</v>
      </c>
      <c r="E14" s="54">
        <v>46388</v>
      </c>
      <c r="F14" s="52" t="s">
        <v>119</v>
      </c>
      <c r="G14" s="250">
        <v>542.97872350425496</v>
      </c>
      <c r="H14" s="250">
        <v>25</v>
      </c>
      <c r="I14" s="250">
        <f t="shared" si="0"/>
        <v>567.97872350425496</v>
      </c>
      <c r="J14" s="250">
        <v>404</v>
      </c>
      <c r="K14" s="239">
        <v>185</v>
      </c>
      <c r="L14" s="250">
        <v>685</v>
      </c>
      <c r="M14" s="250">
        <v>500</v>
      </c>
      <c r="N14" s="250">
        <v>19</v>
      </c>
      <c r="O14" s="52" t="s">
        <v>156</v>
      </c>
      <c r="P14" s="256">
        <v>451</v>
      </c>
      <c r="Q14" s="250">
        <v>101</v>
      </c>
      <c r="R14" s="250">
        <v>350</v>
      </c>
      <c r="S14" s="144">
        <v>1.1200000000000001</v>
      </c>
      <c r="T14" s="145" t="s">
        <v>196</v>
      </c>
      <c r="U14" s="140">
        <v>0.11</v>
      </c>
      <c r="V14" s="141">
        <v>0.1</v>
      </c>
      <c r="W14" s="94"/>
    </row>
    <row r="15" spans="2:23" ht="10.5">
      <c r="B15" s="51" t="s">
        <v>197</v>
      </c>
      <c r="C15" s="52" t="s">
        <v>30</v>
      </c>
      <c r="D15" s="54">
        <v>42004</v>
      </c>
      <c r="E15" s="54">
        <v>44926</v>
      </c>
      <c r="F15" s="52" t="s">
        <v>116</v>
      </c>
      <c r="G15" s="250">
        <v>215.5</v>
      </c>
      <c r="H15" s="250">
        <v>12.5</v>
      </c>
      <c r="I15" s="250">
        <f t="shared" si="0"/>
        <v>228</v>
      </c>
      <c r="J15" s="250">
        <v>649</v>
      </c>
      <c r="K15" s="239">
        <v>21</v>
      </c>
      <c r="L15" s="250">
        <v>154</v>
      </c>
      <c r="M15" s="250">
        <v>133</v>
      </c>
      <c r="N15" s="250">
        <v>11</v>
      </c>
      <c r="O15" s="52" t="s">
        <v>156</v>
      </c>
      <c r="P15" s="256">
        <v>844</v>
      </c>
      <c r="Q15" s="250">
        <v>740</v>
      </c>
      <c r="R15" s="250">
        <v>104</v>
      </c>
      <c r="S15" s="144" t="s">
        <v>198</v>
      </c>
      <c r="T15" s="145" t="s">
        <v>199</v>
      </c>
      <c r="U15" s="140">
        <v>0.13</v>
      </c>
      <c r="V15" s="141">
        <v>0.63</v>
      </c>
    </row>
    <row r="16" spans="2:23" ht="41.65" customHeight="1">
      <c r="B16" s="51" t="s">
        <v>200</v>
      </c>
      <c r="C16" s="52" t="s">
        <v>30</v>
      </c>
      <c r="D16" s="54">
        <v>44882</v>
      </c>
      <c r="E16" s="54">
        <v>45991</v>
      </c>
      <c r="F16" s="52" t="s">
        <v>119</v>
      </c>
      <c r="G16" s="250">
        <v>378</v>
      </c>
      <c r="H16" s="250">
        <v>25</v>
      </c>
      <c r="I16" s="250">
        <f t="shared" si="0"/>
        <v>403</v>
      </c>
      <c r="J16" s="250">
        <v>54</v>
      </c>
      <c r="K16" s="239">
        <v>28</v>
      </c>
      <c r="L16" s="250">
        <v>477</v>
      </c>
      <c r="M16" s="250">
        <v>449</v>
      </c>
      <c r="N16" s="250">
        <v>1</v>
      </c>
      <c r="O16" s="52" t="s">
        <v>156</v>
      </c>
      <c r="P16" s="256">
        <v>62</v>
      </c>
      <c r="Q16" s="143" t="s">
        <v>201</v>
      </c>
      <c r="R16" s="250">
        <v>62</v>
      </c>
      <c r="S16" s="144" t="s">
        <v>202</v>
      </c>
      <c r="T16" s="145" t="s">
        <v>15</v>
      </c>
      <c r="U16" s="146" t="s">
        <v>15</v>
      </c>
      <c r="V16" s="147" t="s">
        <v>25</v>
      </c>
    </row>
    <row r="17" spans="2:40" s="95" customFormat="1" ht="13.5" customHeight="1">
      <c r="B17" s="57" t="s">
        <v>33</v>
      </c>
      <c r="C17" s="235"/>
      <c r="D17" s="60"/>
      <c r="E17" s="60"/>
      <c r="F17" s="60"/>
      <c r="G17" s="58"/>
      <c r="H17" s="59"/>
      <c r="I17" s="59"/>
      <c r="J17" s="59"/>
      <c r="K17" s="59"/>
      <c r="L17" s="257">
        <f>SUM(L5:L16)</f>
        <v>4304</v>
      </c>
      <c r="M17" s="257">
        <f>SUM(M5:M16)</f>
        <v>3989</v>
      </c>
      <c r="N17" s="257">
        <f>SUM(N5:N16)</f>
        <v>71</v>
      </c>
      <c r="O17" s="60"/>
      <c r="P17" s="59"/>
      <c r="Q17" s="59"/>
      <c r="R17" s="59"/>
      <c r="S17" s="59"/>
      <c r="T17" s="59"/>
      <c r="U17" s="59"/>
      <c r="V17" s="117"/>
    </row>
    <row r="18" spans="2:40" ht="13.5" customHeight="1">
      <c r="B18" s="96" t="s">
        <v>35</v>
      </c>
      <c r="C18" s="255"/>
      <c r="D18" s="54"/>
      <c r="E18" s="54"/>
      <c r="F18" s="52"/>
      <c r="G18" s="55"/>
      <c r="H18" s="56"/>
      <c r="I18" s="56"/>
      <c r="J18" s="56"/>
      <c r="K18" s="56"/>
      <c r="L18" s="56"/>
      <c r="M18" s="56"/>
      <c r="N18" s="56"/>
      <c r="O18" s="52"/>
      <c r="P18" s="56"/>
      <c r="Q18" s="56"/>
      <c r="R18" s="56"/>
      <c r="S18" s="56"/>
      <c r="T18" s="56"/>
      <c r="U18" s="56"/>
      <c r="V18" s="141"/>
    </row>
    <row r="19" spans="2:40" ht="13.5" customHeight="1">
      <c r="B19" s="51" t="s">
        <v>203</v>
      </c>
      <c r="C19" s="52" t="s">
        <v>11</v>
      </c>
      <c r="D19" s="54">
        <v>43739</v>
      </c>
      <c r="E19" s="54">
        <v>45901</v>
      </c>
      <c r="F19" s="52" t="s">
        <v>119</v>
      </c>
      <c r="G19" s="250">
        <v>1100</v>
      </c>
      <c r="H19" s="250">
        <v>100</v>
      </c>
      <c r="I19" s="250">
        <f>SUM(H19,G19)</f>
        <v>1200</v>
      </c>
      <c r="J19" s="250">
        <v>1047</v>
      </c>
      <c r="K19" s="239">
        <v>96</v>
      </c>
      <c r="L19" s="250">
        <v>1204</v>
      </c>
      <c r="M19" s="250">
        <v>1204</v>
      </c>
      <c r="N19" s="250">
        <v>147</v>
      </c>
      <c r="O19" s="52" t="s">
        <v>136</v>
      </c>
      <c r="P19" s="279">
        <v>1228</v>
      </c>
      <c r="Q19" s="250">
        <v>123</v>
      </c>
      <c r="R19" s="250">
        <v>1105</v>
      </c>
      <c r="S19" s="144" t="s">
        <v>182</v>
      </c>
      <c r="T19" s="145" t="s">
        <v>204</v>
      </c>
      <c r="U19" s="140">
        <v>0.08</v>
      </c>
      <c r="V19" s="141">
        <v>0.06</v>
      </c>
    </row>
    <row r="20" spans="2:40" ht="21">
      <c r="B20" s="51" t="s">
        <v>205</v>
      </c>
      <c r="C20" s="52" t="s">
        <v>11</v>
      </c>
      <c r="D20" s="54" t="s">
        <v>206</v>
      </c>
      <c r="E20" s="54" t="s">
        <v>143</v>
      </c>
      <c r="F20" s="52" t="s">
        <v>164</v>
      </c>
      <c r="G20" s="250">
        <v>398</v>
      </c>
      <c r="H20" s="250">
        <v>75</v>
      </c>
      <c r="I20" s="250">
        <f t="shared" ref="I20:I22" si="1">SUM(H20,G20)</f>
        <v>473</v>
      </c>
      <c r="J20" s="250">
        <v>366</v>
      </c>
      <c r="K20" s="239">
        <v>173</v>
      </c>
      <c r="L20" s="250">
        <v>423</v>
      </c>
      <c r="M20" s="250">
        <v>423</v>
      </c>
      <c r="N20" s="155">
        <v>0</v>
      </c>
      <c r="O20" s="52" t="s">
        <v>136</v>
      </c>
      <c r="P20" s="279">
        <v>406</v>
      </c>
      <c r="Q20" s="250">
        <v>11</v>
      </c>
      <c r="R20" s="250">
        <v>395</v>
      </c>
      <c r="S20" s="144" t="s">
        <v>207</v>
      </c>
      <c r="T20" s="143">
        <v>0</v>
      </c>
      <c r="U20" s="140">
        <v>0.09</v>
      </c>
      <c r="V20" s="147" t="s">
        <v>201</v>
      </c>
      <c r="W20" s="94"/>
    </row>
    <row r="21" spans="2:40" ht="10.5">
      <c r="B21" s="51" t="s">
        <v>208</v>
      </c>
      <c r="C21" s="52" t="s">
        <v>11</v>
      </c>
      <c r="D21" s="54" t="s">
        <v>143</v>
      </c>
      <c r="E21" s="54" t="s">
        <v>209</v>
      </c>
      <c r="F21" s="52" t="s">
        <v>135</v>
      </c>
      <c r="G21" s="250">
        <v>60.54</v>
      </c>
      <c r="H21" s="250">
        <v>50</v>
      </c>
      <c r="I21" s="250">
        <f t="shared" si="1"/>
        <v>110.53999999999999</v>
      </c>
      <c r="J21" s="155">
        <f>8.5+7</f>
        <v>15.5</v>
      </c>
      <c r="K21" s="239">
        <v>56</v>
      </c>
      <c r="L21" s="250">
        <v>65</v>
      </c>
      <c r="M21" s="250">
        <v>65</v>
      </c>
      <c r="N21" s="155">
        <v>8</v>
      </c>
      <c r="O21" s="52" t="s">
        <v>136</v>
      </c>
      <c r="P21" s="155" t="s">
        <v>121</v>
      </c>
      <c r="Q21" s="155" t="s">
        <v>121</v>
      </c>
      <c r="R21" s="155" t="s">
        <v>121</v>
      </c>
      <c r="S21" s="155" t="s">
        <v>121</v>
      </c>
      <c r="T21" s="155" t="s">
        <v>121</v>
      </c>
      <c r="U21" s="155" t="s">
        <v>121</v>
      </c>
      <c r="V21" s="260" t="s">
        <v>121</v>
      </c>
    </row>
    <row r="22" spans="2:40" ht="10.5">
      <c r="B22" s="51" t="s">
        <v>210</v>
      </c>
      <c r="C22" s="52" t="s">
        <v>17</v>
      </c>
      <c r="D22" s="54" t="s">
        <v>143</v>
      </c>
      <c r="E22" s="54" t="s">
        <v>209</v>
      </c>
      <c r="F22" s="52" t="s">
        <v>135</v>
      </c>
      <c r="G22" s="250">
        <v>100</v>
      </c>
      <c r="H22" s="155" t="s">
        <v>121</v>
      </c>
      <c r="I22" s="250">
        <f t="shared" si="1"/>
        <v>100</v>
      </c>
      <c r="J22" s="155">
        <v>13.8</v>
      </c>
      <c r="K22" s="239">
        <v>86</v>
      </c>
      <c r="L22" s="250">
        <v>100</v>
      </c>
      <c r="M22" s="250">
        <v>100</v>
      </c>
      <c r="N22" s="155">
        <v>0</v>
      </c>
      <c r="O22" s="52" t="s">
        <v>136</v>
      </c>
      <c r="P22" s="155" t="s">
        <v>121</v>
      </c>
      <c r="Q22" s="155" t="s">
        <v>121</v>
      </c>
      <c r="R22" s="155" t="s">
        <v>121</v>
      </c>
      <c r="S22" s="155" t="s">
        <v>121</v>
      </c>
      <c r="T22" s="155" t="s">
        <v>121</v>
      </c>
      <c r="U22" s="155" t="s">
        <v>121</v>
      </c>
      <c r="V22" s="260" t="s">
        <v>121</v>
      </c>
    </row>
    <row r="23" spans="2:40" ht="10.5">
      <c r="B23" s="51" t="s">
        <v>122</v>
      </c>
      <c r="C23" s="249"/>
      <c r="D23" s="230"/>
      <c r="E23" s="230"/>
      <c r="F23" s="152"/>
      <c r="G23" s="181"/>
      <c r="H23" s="155"/>
      <c r="I23" s="181"/>
      <c r="J23" s="181"/>
      <c r="K23" s="176"/>
      <c r="L23" s="250">
        <v>1907</v>
      </c>
      <c r="M23" s="250">
        <v>228</v>
      </c>
      <c r="N23" s="153"/>
      <c r="O23" s="230"/>
      <c r="P23" s="180"/>
      <c r="Q23" s="143"/>
      <c r="R23" s="181"/>
      <c r="S23" s="144"/>
      <c r="T23" s="145"/>
      <c r="U23" s="140"/>
      <c r="V23" s="141"/>
    </row>
    <row r="24" spans="2:40" s="95" customFormat="1" ht="13.5" customHeight="1">
      <c r="B24" s="57" t="s">
        <v>35</v>
      </c>
      <c r="C24" s="235"/>
      <c r="D24" s="60"/>
      <c r="E24" s="60"/>
      <c r="F24" s="60"/>
      <c r="G24" s="58"/>
      <c r="H24" s="59"/>
      <c r="I24" s="59"/>
      <c r="J24" s="59"/>
      <c r="K24" s="59"/>
      <c r="L24" s="257">
        <f>SUM(L19:L23)</f>
        <v>3699</v>
      </c>
      <c r="M24" s="257">
        <f>SUM(M19:M23)</f>
        <v>2020</v>
      </c>
      <c r="N24" s="257">
        <f>SUM(N19:N23)</f>
        <v>155</v>
      </c>
      <c r="O24" s="60"/>
      <c r="P24" s="59"/>
      <c r="Q24" s="59"/>
      <c r="R24" s="59"/>
      <c r="S24" s="59"/>
      <c r="T24" s="59"/>
      <c r="U24" s="59"/>
      <c r="V24" s="117"/>
    </row>
    <row r="25" spans="2:40" ht="13.5" customHeight="1">
      <c r="B25" s="96" t="s">
        <v>37</v>
      </c>
      <c r="C25" s="255"/>
      <c r="D25" s="54"/>
      <c r="E25" s="54"/>
      <c r="F25" s="52"/>
      <c r="G25" s="55"/>
      <c r="H25" s="56"/>
      <c r="I25" s="56"/>
      <c r="J25" s="56"/>
      <c r="K25" s="56"/>
      <c r="L25" s="56"/>
      <c r="M25" s="56"/>
      <c r="N25" s="56"/>
      <c r="O25" s="52"/>
      <c r="P25" s="56"/>
      <c r="Q25" s="56"/>
      <c r="R25" s="56"/>
      <c r="S25" s="56"/>
      <c r="T25" s="56"/>
      <c r="U25" s="56"/>
      <c r="V25" s="141"/>
    </row>
    <row r="26" spans="2:40" ht="10.5">
      <c r="B26" s="51" t="s">
        <v>168</v>
      </c>
      <c r="C26" s="52" t="s">
        <v>11</v>
      </c>
      <c r="D26" s="54">
        <v>43921</v>
      </c>
      <c r="E26" s="54">
        <v>46440</v>
      </c>
      <c r="F26" s="52" t="s">
        <v>119</v>
      </c>
      <c r="G26" s="250">
        <v>1269</v>
      </c>
      <c r="H26" s="250">
        <v>200</v>
      </c>
      <c r="I26" s="250">
        <f t="shared" ref="I26:I27" si="2">SUM(H26,G26)</f>
        <v>1469</v>
      </c>
      <c r="J26" s="250">
        <v>1023.7604712115863</v>
      </c>
      <c r="K26" s="239">
        <v>44</v>
      </c>
      <c r="L26" s="250">
        <v>1358</v>
      </c>
      <c r="M26" s="250">
        <v>1314</v>
      </c>
      <c r="N26" s="250">
        <v>281</v>
      </c>
      <c r="O26" s="52" t="s">
        <v>156</v>
      </c>
      <c r="P26" s="279">
        <v>1373.4840574020425</v>
      </c>
      <c r="Q26" s="250">
        <v>73.873671223719612</v>
      </c>
      <c r="R26" s="250">
        <v>1299.6103861783229</v>
      </c>
      <c r="S26" s="144">
        <v>1.3416068465473863</v>
      </c>
      <c r="T26" s="285">
        <v>0</v>
      </c>
      <c r="U26" s="140">
        <v>0.2089668683875614</v>
      </c>
      <c r="V26" s="141">
        <v>7.5425330150624839E-3</v>
      </c>
    </row>
    <row r="27" spans="2:40" ht="21">
      <c r="B27" s="51" t="s">
        <v>340</v>
      </c>
      <c r="C27" s="52" t="s">
        <v>11</v>
      </c>
      <c r="D27" s="54">
        <v>44986</v>
      </c>
      <c r="E27" s="54" t="s">
        <v>211</v>
      </c>
      <c r="F27" s="52" t="s">
        <v>164</v>
      </c>
      <c r="G27" s="250">
        <v>381</v>
      </c>
      <c r="H27" s="250">
        <v>42</v>
      </c>
      <c r="I27" s="250">
        <f t="shared" si="2"/>
        <v>423</v>
      </c>
      <c r="J27" s="155">
        <v>319</v>
      </c>
      <c r="K27" s="239">
        <v>67</v>
      </c>
      <c r="L27" s="250">
        <v>411</v>
      </c>
      <c r="M27" s="250">
        <v>411</v>
      </c>
      <c r="N27" s="155">
        <v>0</v>
      </c>
      <c r="O27" s="52" t="s">
        <v>136</v>
      </c>
      <c r="P27" s="279">
        <v>345</v>
      </c>
      <c r="Q27" s="282">
        <v>0</v>
      </c>
      <c r="R27" s="280">
        <v>345</v>
      </c>
      <c r="S27" s="281">
        <v>1.1000000000000001</v>
      </c>
      <c r="T27" s="282">
        <v>0</v>
      </c>
      <c r="U27" s="283">
        <v>0.43</v>
      </c>
      <c r="V27" s="284">
        <v>0</v>
      </c>
      <c r="W27" s="67"/>
    </row>
    <row r="28" spans="2:40" ht="10.5">
      <c r="B28" s="51" t="s">
        <v>122</v>
      </c>
      <c r="C28" s="234"/>
      <c r="D28" s="154"/>
      <c r="E28" s="154"/>
      <c r="F28" s="152"/>
      <c r="G28" s="181"/>
      <c r="H28" s="155"/>
      <c r="I28" s="181"/>
      <c r="J28" s="181"/>
      <c r="K28" s="176"/>
      <c r="L28" s="250">
        <v>536</v>
      </c>
      <c r="M28" s="153">
        <v>0</v>
      </c>
      <c r="N28" s="153"/>
      <c r="O28" s="152"/>
      <c r="P28" s="180"/>
      <c r="Q28" s="143"/>
      <c r="R28" s="181"/>
      <c r="S28" s="144"/>
      <c r="T28" s="145"/>
      <c r="U28" s="140"/>
      <c r="V28" s="141"/>
    </row>
    <row r="29" spans="2:40" s="95" customFormat="1" ht="13.5" customHeight="1">
      <c r="B29" s="57" t="s">
        <v>37</v>
      </c>
      <c r="C29" s="235"/>
      <c r="D29" s="60"/>
      <c r="E29" s="60"/>
      <c r="F29" s="60"/>
      <c r="G29" s="58"/>
      <c r="H29" s="59"/>
      <c r="I29" s="59"/>
      <c r="J29" s="59"/>
      <c r="K29" s="59"/>
      <c r="L29" s="257">
        <f>SUM(L26:L28)</f>
        <v>2305</v>
      </c>
      <c r="M29" s="257">
        <f>SUM(M26:M28)</f>
        <v>1725</v>
      </c>
      <c r="N29" s="257">
        <f>SUM(N26:N27)</f>
        <v>281</v>
      </c>
      <c r="O29" s="60"/>
      <c r="P29" s="59"/>
      <c r="Q29" s="59"/>
      <c r="R29" s="59"/>
      <c r="S29" s="59"/>
      <c r="T29" s="59"/>
      <c r="U29" s="59"/>
      <c r="V29" s="117"/>
    </row>
    <row r="30" spans="2:40" ht="13.5" customHeight="1">
      <c r="B30" s="337" t="s">
        <v>69</v>
      </c>
      <c r="C30" s="337"/>
      <c r="D30" s="332"/>
      <c r="E30" s="332"/>
      <c r="F30" s="332"/>
      <c r="G30" s="338"/>
      <c r="H30" s="339"/>
      <c r="I30" s="339"/>
      <c r="J30" s="340"/>
      <c r="K30" s="340"/>
      <c r="L30" s="318">
        <f>L29+L24+L17</f>
        <v>10308</v>
      </c>
      <c r="M30" s="318">
        <f>M29+M24+M17-1</f>
        <v>7733</v>
      </c>
      <c r="N30" s="318">
        <f>N29+N24+N17</f>
        <v>507</v>
      </c>
      <c r="O30" s="332"/>
      <c r="P30" s="339"/>
      <c r="Q30" s="340"/>
      <c r="R30" s="340"/>
      <c r="S30" s="339"/>
      <c r="T30" s="340"/>
      <c r="U30" s="340"/>
      <c r="V30" s="340"/>
      <c r="W30" s="95"/>
    </row>
    <row r="31" spans="2:40" ht="10.5">
      <c r="B31" s="69" t="s">
        <v>212</v>
      </c>
      <c r="C31" s="69"/>
      <c r="D31" s="84"/>
      <c r="E31" s="84"/>
      <c r="F31" s="83"/>
      <c r="G31" s="81"/>
      <c r="H31" s="82"/>
      <c r="I31" s="82"/>
      <c r="J31" s="82"/>
      <c r="K31" s="82"/>
      <c r="L31" s="82"/>
      <c r="M31" s="82"/>
      <c r="N31" s="82"/>
      <c r="O31" s="83"/>
      <c r="P31" s="82"/>
      <c r="Q31" s="82"/>
      <c r="R31" s="82"/>
      <c r="S31" s="82"/>
      <c r="T31" s="82"/>
      <c r="U31" s="82"/>
      <c r="V31" s="82"/>
      <c r="AB31" s="378"/>
      <c r="AC31" s="378"/>
      <c r="AD31" s="378"/>
      <c r="AE31" s="378"/>
      <c r="AF31" s="378"/>
      <c r="AG31" s="378"/>
      <c r="AH31" s="378"/>
      <c r="AI31" s="378"/>
      <c r="AJ31" s="378"/>
      <c r="AK31" s="378"/>
      <c r="AL31" s="378"/>
      <c r="AM31" s="378"/>
      <c r="AN31" s="378"/>
    </row>
    <row r="32" spans="2:40" ht="23.65" customHeight="1">
      <c r="B32" s="363" t="s">
        <v>173</v>
      </c>
      <c r="C32" s="363"/>
      <c r="D32" s="364"/>
      <c r="E32" s="364"/>
      <c r="F32" s="364"/>
      <c r="G32" s="364"/>
      <c r="H32" s="364"/>
      <c r="I32" s="364"/>
      <c r="J32" s="364"/>
      <c r="K32" s="364"/>
      <c r="L32" s="364"/>
      <c r="M32" s="364"/>
      <c r="N32" s="364"/>
      <c r="O32" s="364"/>
      <c r="P32" s="364"/>
      <c r="Q32" s="364"/>
      <c r="R32" s="364"/>
      <c r="S32" s="364"/>
      <c r="T32" s="364"/>
      <c r="U32" s="364"/>
      <c r="V32" s="364"/>
    </row>
    <row r="33" spans="2:22" ht="10.5">
      <c r="B33" s="69"/>
      <c r="C33" s="69"/>
      <c r="D33" s="84"/>
      <c r="E33" s="84"/>
      <c r="F33" s="83"/>
      <c r="G33" s="81"/>
      <c r="H33" s="82"/>
      <c r="I33" s="82"/>
      <c r="J33" s="82"/>
      <c r="K33" s="82"/>
      <c r="L33" s="82"/>
      <c r="M33" s="82"/>
      <c r="N33" s="82"/>
      <c r="O33" s="83"/>
      <c r="P33" s="82"/>
      <c r="Q33" s="82"/>
      <c r="R33" s="82"/>
      <c r="S33" s="82"/>
      <c r="T33" s="82"/>
      <c r="U33" s="82"/>
      <c r="V33" s="82"/>
    </row>
    <row r="34" spans="2:22">
      <c r="P34" s="45"/>
      <c r="S34" s="45"/>
    </row>
    <row r="39" spans="2:22">
      <c r="L39" s="91"/>
      <c r="R39" s="91"/>
      <c r="U39" s="91"/>
      <c r="V39" s="91"/>
    </row>
  </sheetData>
  <mergeCells count="8">
    <mergeCell ref="AB31:AN31"/>
    <mergeCell ref="D2:F2"/>
    <mergeCell ref="G2:I2"/>
    <mergeCell ref="B32:V32"/>
    <mergeCell ref="B2:B3"/>
    <mergeCell ref="L2:M2"/>
    <mergeCell ref="P2:R2"/>
    <mergeCell ref="S2:U2"/>
  </mergeCells>
  <printOptions horizontalCentered="1" verticalCentered="1"/>
  <pageMargins left="0.23622047244094491" right="0.23622047244094491" top="0.74803149606299213" bottom="0.74803149606299213" header="0.31496062992125984" footer="0.31496062992125984"/>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2E8455E2DDED4A9E246B21040F70D7" ma:contentTypeVersion="17" ma:contentTypeDescription="Create a new document." ma:contentTypeScope="" ma:versionID="3584c3ef3feddfc7d5ec8672b4cd266b">
  <xsd:schema xmlns:xsd="http://www.w3.org/2001/XMLSchema" xmlns:xs="http://www.w3.org/2001/XMLSchema" xmlns:p="http://schemas.microsoft.com/office/2006/metadata/properties" xmlns:ns2="01a0b749-5424-4c84-8d50-30ab60aaf795" xmlns:ns3="7e71a841-3909-4712-99f7-42e62224c0a4" targetNamespace="http://schemas.microsoft.com/office/2006/metadata/properties" ma:root="true" ma:fieldsID="17ac39776c0f33ad88d659b4e4565c5f" ns2:_="" ns3:_="">
    <xsd:import namespace="01a0b749-5424-4c84-8d50-30ab60aaf795"/>
    <xsd:import namespace="7e71a841-3909-4712-99f7-42e62224c0a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LengthInSeconds" minOccurs="0"/>
                <xsd:element ref="ns3:MediaServiceDateTaken"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a0b749-5424-4c84-8d50-30ab60aaf79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e649504-f506-4eff-9b3b-9d3795f71a61}" ma:internalName="TaxCatchAll" ma:showField="CatchAllData" ma:web="01a0b749-5424-4c84-8d50-30ab60aaf79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71a841-3909-4712-99f7-42e62224c0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8d84140-228d-486f-8a7a-6e9338a734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e71a841-3909-4712-99f7-42e62224c0a4">
      <Terms xmlns="http://schemas.microsoft.com/office/infopath/2007/PartnerControls"/>
    </lcf76f155ced4ddcb4097134ff3c332f>
    <TaxCatchAll xmlns="01a0b749-5424-4c84-8d50-30ab60aaf795" xsi:nil="true"/>
  </documentManagement>
</p:properties>
</file>

<file path=customXml/itemProps1.xml><?xml version="1.0" encoding="utf-8"?>
<ds:datastoreItem xmlns:ds="http://schemas.openxmlformats.org/officeDocument/2006/customXml" ds:itemID="{3E1E24D8-042E-4D5F-8897-678FD8B59E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a0b749-5424-4c84-8d50-30ab60aaf795"/>
    <ds:schemaRef ds:uri="7e71a841-3909-4712-99f7-42e62224c0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D58799-2A0C-418E-96CE-E654964ABEFD}">
  <ds:schemaRefs>
    <ds:schemaRef ds:uri="http://schemas.microsoft.com/sharepoint/v3/contenttype/forms"/>
  </ds:schemaRefs>
</ds:datastoreItem>
</file>

<file path=customXml/itemProps3.xml><?xml version="1.0" encoding="utf-8"?>
<ds:datastoreItem xmlns:ds="http://schemas.openxmlformats.org/officeDocument/2006/customXml" ds:itemID="{4FF3AEAA-DCA5-4478-A2B7-E52E14CEE760}">
  <ds:schemaRefs>
    <ds:schemaRef ds:uri="http://purl.org/dc/elements/1.1/"/>
    <ds:schemaRef ds:uri="http://schemas.microsoft.com/office/2006/documentManagement/types"/>
    <ds:schemaRef ds:uri="01a0b749-5424-4c84-8d50-30ab60aaf795"/>
    <ds:schemaRef ds:uri="7e71a841-3909-4712-99f7-42e62224c0a4"/>
    <ds:schemaRef ds:uri="http://schemas.openxmlformats.org/package/2006/metadata/core-properties"/>
    <ds:schemaRef ds:uri="http://purl.org/dc/dcmitype/"/>
    <ds:schemaRef ds:uri="http://purl.org/dc/terms/"/>
    <ds:schemaRef ds:uri="http://schemas.microsoft.com/office/2006/metadata/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vt:i4>
      </vt:variant>
      <vt:variant>
        <vt:lpstr>Named Ranges</vt:lpstr>
      </vt:variant>
      <vt:variant>
        <vt:i4>9</vt:i4>
      </vt:variant>
    </vt:vector>
  </HeadingPairs>
  <TitlesOfParts>
    <vt:vector size="24" baseType="lpstr">
      <vt:lpstr>Cover</vt:lpstr>
      <vt:lpstr>Business activity&gt;&gt;&gt;</vt:lpstr>
      <vt:lpstr>Fundraising</vt:lpstr>
      <vt:lpstr>Deployment</vt:lpstr>
      <vt:lpstr>Realisations</vt:lpstr>
      <vt:lpstr>Fund information&gt;&gt;&gt;</vt:lpstr>
      <vt:lpstr>Structured &amp; Private Equity</vt:lpstr>
      <vt:lpstr>Private Debt</vt:lpstr>
      <vt:lpstr>Real Assets</vt:lpstr>
      <vt:lpstr>Credit - Liquid</vt:lpstr>
      <vt:lpstr>Credit - CLOs</vt:lpstr>
      <vt:lpstr>Fund returns over time</vt:lpstr>
      <vt:lpstr>Balance sheet inv. port.&gt;&gt;&gt;</vt:lpstr>
      <vt:lpstr>Balance sheet</vt:lpstr>
      <vt:lpstr>Disclaimer</vt:lpstr>
      <vt:lpstr>'Balance sheet inv. port.&gt;&gt;&gt;'!Print_Area</vt:lpstr>
      <vt:lpstr>'Business activity&gt;&gt;&gt;'!Print_Area</vt:lpstr>
      <vt:lpstr>Cover!Print_Area</vt:lpstr>
      <vt:lpstr>'Credit - CLOs'!Print_Area</vt:lpstr>
      <vt:lpstr>'Fund information&gt;&gt;&gt;'!Print_Area</vt:lpstr>
      <vt:lpstr>'Fund returns over time'!Print_Area</vt:lpstr>
      <vt:lpstr>'Private Debt'!Print_Area</vt:lpstr>
      <vt:lpstr>'Real Assets'!Print_Area</vt:lpstr>
      <vt:lpstr>'Structured &amp; Private Equity'!Print_Area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Larissa Machatzke</dc:creator>
  <cp:keywords/>
  <dc:description/>
  <cp:lastModifiedBy>Caterina Neri</cp:lastModifiedBy>
  <cp:revision/>
  <dcterms:created xsi:type="dcterms:W3CDTF">2021-11-10T16:54:38Z</dcterms:created>
  <dcterms:modified xsi:type="dcterms:W3CDTF">2024-07-04T08:50:52Z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0x010100AD2E8455E2DDED4A9E246B21040F70D7</vt:lpwstr>
  </property>
  <property fmtid="{D5CDD505-2E9C-101B-9397-08002B2CF9AE}" pid="3" name="MediaServiceImageTags">
    <vt:lpwstr/>
  </property>
  <property fmtid="{D5CDD505-2E9C-101B-9397-08002B2CF9AE}" pid="4" name="MSIP_Label_f317503a-cef2-4ac6-8aef-147511658915_Enabled">
    <vt:lpwstr>true</vt:lpwstr>
  </property>
  <property fmtid="{D5CDD505-2E9C-101B-9397-08002B2CF9AE}" pid="5" name="MSIP_Label_f317503a-cef2-4ac6-8aef-147511658915_SetDate">
    <vt:lpwstr>2022-08-23T09:57:59Z</vt:lpwstr>
  </property>
  <property fmtid="{D5CDD505-2E9C-101B-9397-08002B2CF9AE}" pid="6" name="MSIP_Label_f317503a-cef2-4ac6-8aef-147511658915_Method">
    <vt:lpwstr>Privileged</vt:lpwstr>
  </property>
  <property fmtid="{D5CDD505-2E9C-101B-9397-08002B2CF9AE}" pid="7" name="MSIP_Label_f317503a-cef2-4ac6-8aef-147511658915_Name">
    <vt:lpwstr>ICG-DataClassificationTag-Sensitive</vt:lpwstr>
  </property>
  <property fmtid="{D5CDD505-2E9C-101B-9397-08002B2CF9AE}" pid="8" name="MSIP_Label_f317503a-cef2-4ac6-8aef-147511658915_SiteId">
    <vt:lpwstr>31d4ce72-dfb2-4be8-b876-3278f8641754</vt:lpwstr>
  </property>
  <property fmtid="{D5CDD505-2E9C-101B-9397-08002B2CF9AE}" pid="9" name="MSIP_Label_f317503a-cef2-4ac6-8aef-147511658915_ActionId">
    <vt:lpwstr>535cd4b4-b162-4985-a765-271bd75b6657</vt:lpwstr>
  </property>
  <property fmtid="{D5CDD505-2E9C-101B-9397-08002B2CF9AE}" pid="10" name="MSIP_Label_f317503a-cef2-4ac6-8aef-147511658915_ContentBits">
    <vt:lpwstr>0</vt:lpwstr>
  </property>
</Properties>
</file>