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gplc.sharepoint.com/sites/AccountsData/Shared Documents/General/IMG/1. Results/Before  FY24/1. Full year results/Prelims 2023/Datapack/"/>
    </mc:Choice>
  </mc:AlternateContent>
  <xr:revisionPtr revIDLastSave="140" documentId="13_ncr:1_{F6A2A490-D409-4B68-AB4E-A187652B9697}" xr6:coauthVersionLast="47" xr6:coauthVersionMax="47" xr10:uidLastSave="{FEE2B0C1-AEDE-454A-A9B5-C7E3C8D83134}"/>
  <bookViews>
    <workbookView xWindow="30030" yWindow="-18120" windowWidth="29040" windowHeight="17520" tabRatio="944" xr2:uid="{0B379139-B16B-4DDF-99F0-9C824B98DB63}"/>
  </bookViews>
  <sheets>
    <sheet name="Cover" sheetId="6" r:id="rId1"/>
    <sheet name="Investment activity&gt;&gt;&gt;" sheetId="18" r:id="rId2"/>
    <sheet name="Funds Raised" sheetId="12" r:id="rId3"/>
    <sheet name="Funds Deployed" sheetId="14" r:id="rId4"/>
    <sheet name="Funds Realised" sheetId="15" r:id="rId5"/>
    <sheet name="Fund information&gt;&gt;&gt;" sheetId="19" r:id="rId6"/>
    <sheet name="Structured &amp; Private Equity" sheetId="1" r:id="rId7"/>
    <sheet name="Private Debt" sheetId="7" r:id="rId8"/>
    <sheet name="Real Assets" sheetId="8" r:id="rId9"/>
    <sheet name="Credit" sheetId="4" r:id="rId10"/>
    <sheet name="Credit continued" sheetId="16" r:id="rId11"/>
    <sheet name="Fund performance&gt;&gt;&gt;" sheetId="20" r:id="rId12"/>
    <sheet name="Structured &amp; Private Equity (2)" sheetId="9" r:id="rId13"/>
    <sheet name="Private Debt- sep" sheetId="2" state="hidden" r:id="rId14"/>
    <sheet name="Private Debt (2)" sheetId="10" r:id="rId15"/>
    <sheet name="Real Assets- sep" sheetId="3" state="hidden" r:id="rId16"/>
    <sheet name="Real Assets (2)" sheetId="11" r:id="rId17"/>
    <sheet name="Balance sheet inv. port.&gt;&gt;&gt;" sheetId="21" r:id="rId18"/>
    <sheet name="Balance sheet" sheetId="17" r:id="rId19"/>
    <sheet name="Disclaimer" sheetId="5" r:id="rId20"/>
  </sheets>
  <definedNames>
    <definedName name="_xlnm.Print_Area" localSheetId="18">'Balance sheet'!$A$1:$I$32</definedName>
    <definedName name="_xlnm.Print_Area" localSheetId="0">Cover!$A$1:$N$33</definedName>
    <definedName name="_xlnm.Print_Area" localSheetId="10">'Credit continued'!$A$1:$K$42</definedName>
    <definedName name="_xlnm.Print_Area" localSheetId="5">'Fund information&gt;&gt;&gt;'!$A$1:$N$33</definedName>
    <definedName name="_xlnm.Print_Area" localSheetId="11">'Fund performance&gt;&gt;&gt;'!$A$1:$N$33</definedName>
    <definedName name="_xlnm.Print_Area" localSheetId="1">'Investment activity&gt;&gt;&gt;'!$A$1:$M$33</definedName>
    <definedName name="_xlnm.Print_Area" localSheetId="7">'Private Debt'!$A$1:$N$30</definedName>
    <definedName name="_xlnm.Print_Area" localSheetId="14">'Private Debt (2)'!$A$1:$N$21</definedName>
    <definedName name="_xlnm.Print_Area" localSheetId="13">'Private Debt- sep'!$B$1:$N$26</definedName>
    <definedName name="_xlnm.Print_Area" localSheetId="8">'Real Assets'!$A$1:$N$35</definedName>
    <definedName name="_xlnm.Print_Area" localSheetId="16">'Real Assets (2)'!$A$1:$N$30</definedName>
    <definedName name="_xlnm.Print_Area" localSheetId="6">'Structured &amp; Private Equity'!$A$1:$N$41</definedName>
    <definedName name="_xlnm.Print_Area" localSheetId="12">'Structured &amp; Private Equity (2)'!$A$1:$N$34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5" l="1"/>
  <c r="E42" i="15"/>
  <c r="E6" i="15" l="1"/>
  <c r="E9" i="15"/>
  <c r="E20" i="15"/>
  <c r="E18" i="15"/>
  <c r="E19" i="15"/>
  <c r="E24" i="15"/>
  <c r="G24" i="4"/>
  <c r="C29" i="17" l="1"/>
  <c r="C31" i="17" s="1"/>
  <c r="I7" i="1" l="1"/>
  <c r="I33" i="1"/>
  <c r="G46" i="15"/>
  <c r="E46" i="15"/>
  <c r="I28" i="7"/>
  <c r="N26" i="1" l="1"/>
  <c r="M26" i="1"/>
  <c r="E36" i="14" l="1"/>
  <c r="D36" i="14"/>
  <c r="E31" i="14"/>
  <c r="D31" i="14"/>
  <c r="D24" i="14"/>
  <c r="E24" i="14"/>
  <c r="E21" i="14"/>
  <c r="E16" i="14"/>
  <c r="E13" i="14"/>
  <c r="D13" i="14"/>
  <c r="E11" i="14"/>
  <c r="D11" i="14"/>
  <c r="E8" i="14"/>
  <c r="D8" i="14"/>
  <c r="G47" i="15"/>
  <c r="E47" i="15"/>
  <c r="G37" i="15"/>
  <c r="F37" i="15"/>
  <c r="E37" i="15"/>
  <c r="D37" i="15"/>
  <c r="G30" i="15"/>
  <c r="F30" i="15"/>
  <c r="E30" i="15"/>
  <c r="D30" i="15"/>
  <c r="G23" i="15"/>
  <c r="F23" i="15"/>
  <c r="E23" i="15"/>
  <c r="D23" i="15"/>
  <c r="G21" i="15"/>
  <c r="E21" i="15"/>
  <c r="E25" i="15" s="1"/>
  <c r="G14" i="15"/>
  <c r="E14" i="15"/>
  <c r="G11" i="15"/>
  <c r="F11" i="15"/>
  <c r="E11" i="15"/>
  <c r="D11" i="15"/>
  <c r="G7" i="15"/>
  <c r="F7" i="15"/>
  <c r="E7" i="15"/>
  <c r="D7" i="15"/>
  <c r="G25" i="15" l="1"/>
  <c r="G39" i="15"/>
  <c r="E39" i="15"/>
  <c r="E26" i="14"/>
  <c r="E41" i="14"/>
  <c r="E18" i="14"/>
  <c r="E15" i="15"/>
  <c r="G15" i="15"/>
  <c r="G48" i="15" l="1"/>
  <c r="E48" i="15"/>
  <c r="E42" i="14"/>
  <c r="J23" i="4"/>
  <c r="J18" i="4"/>
  <c r="K18" i="4"/>
  <c r="K9" i="4" l="1"/>
  <c r="J15" i="4"/>
  <c r="K15" i="4"/>
  <c r="K23" i="4"/>
  <c r="K24" i="4" l="1"/>
  <c r="H22" i="8"/>
  <c r="J38" i="16" l="1"/>
  <c r="J22" i="16"/>
  <c r="J39" i="16" l="1"/>
  <c r="M18" i="8" l="1"/>
  <c r="M27" i="7"/>
  <c r="I38" i="1"/>
  <c r="N37" i="1"/>
  <c r="N34" i="1"/>
  <c r="N19" i="1"/>
  <c r="M37" i="1"/>
  <c r="M31" i="1"/>
  <c r="N31" i="1"/>
  <c r="M19" i="1"/>
  <c r="M15" i="1"/>
  <c r="N15" i="1"/>
  <c r="M12" i="8" l="1"/>
  <c r="M23" i="7"/>
  <c r="M28" i="7" s="1"/>
  <c r="M10" i="1"/>
  <c r="M38" i="1" s="1"/>
  <c r="M32" i="8"/>
  <c r="M28" i="8"/>
  <c r="M16" i="7"/>
  <c r="M23" i="8" l="1"/>
  <c r="M33" i="8" s="1"/>
  <c r="M24" i="8" l="1"/>
  <c r="N27" i="7"/>
  <c r="N32" i="8" l="1"/>
  <c r="N12" i="8" l="1"/>
  <c r="N23" i="7"/>
  <c r="N28" i="7" s="1"/>
  <c r="N18" i="8"/>
  <c r="K22" i="16" l="1"/>
  <c r="K38" i="16"/>
  <c r="N28" i="8"/>
  <c r="N16" i="7"/>
  <c r="N10" i="1"/>
  <c r="N38" i="1" s="1"/>
  <c r="K39" i="16" l="1"/>
  <c r="K41" i="16" s="1"/>
  <c r="N23" i="8"/>
  <c r="N33" i="8" l="1"/>
  <c r="N24" i="8"/>
  <c r="G38" i="16" l="1"/>
  <c r="I33" i="8" l="1"/>
  <c r="G22" i="16"/>
  <c r="G39" i="16" l="1"/>
  <c r="G41" i="16" s="1"/>
  <c r="J9" i="4"/>
  <c r="J24" i="4" s="1"/>
  <c r="J41" i="16" s="1"/>
</calcChain>
</file>

<file path=xl/sharedStrings.xml><?xml version="1.0" encoding="utf-8"?>
<sst xmlns="http://schemas.openxmlformats.org/spreadsheetml/2006/main" count="1305" uniqueCount="389">
  <si>
    <t>Curr. (‘m)</t>
  </si>
  <si>
    <t>Fee basis</t>
  </si>
  <si>
    <t>Perf. Fee</t>
  </si>
  <si>
    <t>Fund Status</t>
  </si>
  <si>
    <t>Starts</t>
  </si>
  <si>
    <t>Ends</t>
  </si>
  <si>
    <t>AUM</t>
  </si>
  <si>
    <t>FE AUM</t>
  </si>
  <si>
    <t>European Fund 2006 B</t>
  </si>
  <si>
    <t>EUR</t>
  </si>
  <si>
    <t>-</t>
  </si>
  <si>
    <t>Realisation</t>
  </si>
  <si>
    <t>N/A</t>
  </si>
  <si>
    <t>Europe V</t>
  </si>
  <si>
    <t>Europe VI</t>
  </si>
  <si>
    <t>Europe VII</t>
  </si>
  <si>
    <t>Europe VIII</t>
  </si>
  <si>
    <t>Fundraising/ Investing</t>
  </si>
  <si>
    <t>Committed</t>
  </si>
  <si>
    <t>USD</t>
  </si>
  <si>
    <t>Fund III</t>
  </si>
  <si>
    <t>Fund IV</t>
  </si>
  <si>
    <t>Investing</t>
  </si>
  <si>
    <t>European Mid-Market</t>
  </si>
  <si>
    <t>Recovery 2008 B</t>
  </si>
  <si>
    <t>Invested</t>
  </si>
  <si>
    <t>Recovery Fund II</t>
  </si>
  <si>
    <t>Fund</t>
  </si>
  <si>
    <t>Fund II</t>
  </si>
  <si>
    <t>GBP</t>
  </si>
  <si>
    <t>Listed Investment Trust</t>
  </si>
  <si>
    <t>NAV</t>
  </si>
  <si>
    <t>Mandates and Co-Investment Vehicles</t>
  </si>
  <si>
    <t>Senior Debt Partners: total</t>
  </si>
  <si>
    <t>N. American Private Debt:</t>
  </si>
  <si>
    <t>Fund I</t>
  </si>
  <si>
    <t>N. American Private Debt: total</t>
  </si>
  <si>
    <t>Australian Loans:</t>
  </si>
  <si>
    <t>Australian Senior Loan Fund</t>
  </si>
  <si>
    <t>AUD</t>
  </si>
  <si>
    <t>Australian Loans: total</t>
  </si>
  <si>
    <t>Private Debt: total</t>
  </si>
  <si>
    <t>Real Estate Senior Debt :</t>
  </si>
  <si>
    <t>Senior Secured UK Property Debt</t>
  </si>
  <si>
    <t>Real Estate Senior Debt: total</t>
  </si>
  <si>
    <t>Real Estate Partnership Capital:</t>
  </si>
  <si>
    <t>Fund V*</t>
  </si>
  <si>
    <t>Final Close + 3 Years</t>
  </si>
  <si>
    <t>Real Estate Partnership Capital: total</t>
  </si>
  <si>
    <t>Real Estate Development:</t>
  </si>
  <si>
    <t>Longbow Development Fund</t>
  </si>
  <si>
    <t>Real Estate Development: total</t>
  </si>
  <si>
    <t>Sale and Leaseback:</t>
  </si>
  <si>
    <t>1, 094</t>
  </si>
  <si>
    <t>Sale and Leaseback: total</t>
  </si>
  <si>
    <t>Real Estate: total</t>
  </si>
  <si>
    <t>Infrastructure Equity:</t>
  </si>
  <si>
    <t>Infrastructure Equity: total</t>
  </si>
  <si>
    <t>Infrastructure : total</t>
  </si>
  <si>
    <t>Real Assets: total</t>
  </si>
  <si>
    <t>Eurocredit Investment I</t>
  </si>
  <si>
    <t>Open ended</t>
  </si>
  <si>
    <t>Global Loan Fund</t>
  </si>
  <si>
    <t>European Senior Loan Fund</t>
  </si>
  <si>
    <t>Alternative Credit Fund</t>
  </si>
  <si>
    <t>Structured Special Opportunities</t>
  </si>
  <si>
    <t>ICG Secured Finance Fund</t>
  </si>
  <si>
    <t>Total Credit Fund</t>
  </si>
  <si>
    <t>Global Total Credit</t>
  </si>
  <si>
    <t>ICG US CLO 2014-1</t>
  </si>
  <si>
    <t>ICG US CLO 2014-2</t>
  </si>
  <si>
    <t>ICG US CLO 2014-3</t>
  </si>
  <si>
    <t>ICG US CLO 2015-1</t>
  </si>
  <si>
    <t>ICG US CLO 2015-2</t>
  </si>
  <si>
    <t>ICG US CLO 2016-1</t>
  </si>
  <si>
    <t>ICG US CLO 2017-1</t>
  </si>
  <si>
    <t>ICG US CLO 2018-1</t>
  </si>
  <si>
    <t>ICG US CLO 2018-2</t>
  </si>
  <si>
    <t>ICG US CLO 2018-3</t>
  </si>
  <si>
    <t>ICG US CLO 2020-1</t>
  </si>
  <si>
    <t>ICG US CLO 2021-1</t>
  </si>
  <si>
    <t>ICG US CLO 2021-2</t>
  </si>
  <si>
    <t>St Pauls III</t>
  </si>
  <si>
    <t>St Pauls IV</t>
  </si>
  <si>
    <t>St Pauls VII</t>
  </si>
  <si>
    <t>St Pauls VIII</t>
  </si>
  <si>
    <t>St Pauls IX</t>
  </si>
  <si>
    <t>St Pauls X</t>
  </si>
  <si>
    <t>St Pauls XI</t>
  </si>
  <si>
    <t>St Pauls XII</t>
  </si>
  <si>
    <t>ICG Euro CLO 2021-1</t>
  </si>
  <si>
    <t>Credit: total</t>
  </si>
  <si>
    <t>Other Balance Sheet Investments</t>
  </si>
  <si>
    <t>20% share of 20% fee. 
Hurdle: 8%</t>
  </si>
  <si>
    <t>Structured and Private Equity</t>
  </si>
  <si>
    <r>
      <t>TP AUM</t>
    </r>
    <r>
      <rPr>
        <b/>
        <vertAlign val="superscript"/>
        <sz val="8"/>
        <color theme="0"/>
        <rFont val="Calibri"/>
        <family val="2"/>
        <scheme val="minor"/>
      </rPr>
      <t>1</t>
    </r>
  </si>
  <si>
    <r>
      <t>ICG</t>
    </r>
    <r>
      <rPr>
        <b/>
        <vertAlign val="superscript"/>
        <sz val="8"/>
        <color theme="0"/>
        <rFont val="Calibri"/>
        <family val="2"/>
        <scheme val="minor"/>
      </rPr>
      <t>2</t>
    </r>
  </si>
  <si>
    <r>
      <t>ICG drawn</t>
    </r>
    <r>
      <rPr>
        <b/>
        <vertAlign val="superscript"/>
        <sz val="8"/>
        <color theme="0"/>
        <rFont val="Calibri"/>
        <family val="2"/>
        <scheme val="minor"/>
      </rPr>
      <t>3</t>
    </r>
    <r>
      <rPr>
        <b/>
        <sz val="8"/>
        <color theme="0"/>
        <rFont val="Calibri"/>
        <family val="2"/>
        <scheme val="minor"/>
      </rPr>
      <t xml:space="preserve">
(£m)</t>
    </r>
  </si>
  <si>
    <r>
      <t>Mgmt fee</t>
    </r>
    <r>
      <rPr>
        <b/>
        <vertAlign val="superscript"/>
        <sz val="8"/>
        <color theme="0"/>
        <rFont val="Calibri"/>
        <family val="2"/>
        <scheme val="minor"/>
      </rPr>
      <t>4</t>
    </r>
  </si>
  <si>
    <t>Private Debt</t>
  </si>
  <si>
    <t>Real Assets</t>
  </si>
  <si>
    <t>Credit</t>
  </si>
  <si>
    <t>* Third-party AUM includes co-mingled funds and mandates. The third-party AUM and third-party fee-earning AUM as at 30 September 2021 excludes mandates.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</si>
  <si>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 Third-party fee-earning AUM excludes undrawn commitments.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</si>
  <si>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</si>
  <si>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Disclaimer</t>
  </si>
  <si>
    <t>Senior Debt Partners*:</t>
  </si>
  <si>
    <t>20% share of 20% fee.Hurdle: 8%</t>
  </si>
  <si>
    <t>Fund VI*</t>
  </si>
  <si>
    <t>20% share of 15% fee. 
Hurdle: 7%</t>
  </si>
  <si>
    <t>20% share of 15% fee. Hurdle: 4%-7%
20% share of 20% fee. Hurdle: 7%</t>
  </si>
  <si>
    <t>20% share of 20% fee. 
Hurdle: 9%</t>
  </si>
  <si>
    <t>10% share of 20% fee. 
Hurdle: 8%</t>
  </si>
  <si>
    <t>20% share of 20% fee. 
Hurdle: 6%</t>
  </si>
  <si>
    <t>Hurdle</t>
  </si>
  <si>
    <t>Japan</t>
  </si>
  <si>
    <t>ICG plc share</t>
  </si>
  <si>
    <t>ICG US CLO 2021-3</t>
  </si>
  <si>
    <t>ICG US CLO 2021-4</t>
  </si>
  <si>
    <t>Fund V</t>
  </si>
  <si>
    <t xml:space="preserve">Total </t>
  </si>
  <si>
    <t xml:space="preserve">Realised </t>
  </si>
  <si>
    <t>Remaining</t>
  </si>
  <si>
    <t>Total</t>
  </si>
  <si>
    <t>IRR</t>
  </si>
  <si>
    <t>Net DPI</t>
  </si>
  <si>
    <t>Unrealised MOIC</t>
  </si>
  <si>
    <t>Total MOIC</t>
  </si>
  <si>
    <t>Currency</t>
  </si>
  <si>
    <t>Co-invest/ Mandates</t>
  </si>
  <si>
    <t>European Corporate</t>
  </si>
  <si>
    <t>Strategic Equity IV</t>
  </si>
  <si>
    <t>Strategic Equity</t>
  </si>
  <si>
    <t>Recovery II</t>
  </si>
  <si>
    <t>Recovery Fund</t>
  </si>
  <si>
    <t>Asia Pacific Corporate</t>
  </si>
  <si>
    <t>Senior Debt Partners IV</t>
  </si>
  <si>
    <t>Multiple</t>
  </si>
  <si>
    <t>Senior Debt Partners</t>
  </si>
  <si>
    <t>Real Estate Partnership Capital III</t>
  </si>
  <si>
    <t>Real Estate Partnership Capital IV</t>
  </si>
  <si>
    <t>Real Estate Partnership Capital V</t>
  </si>
  <si>
    <t>Real Estate Partnership Capital VI</t>
  </si>
  <si>
    <t>Real Estate Partnership Capital</t>
  </si>
  <si>
    <t>Real Estate Senior Debt</t>
  </si>
  <si>
    <t>Sale and Leaseback Fund</t>
  </si>
  <si>
    <t>Infrastructure Equity Fund</t>
  </si>
  <si>
    <t>LP Secondaries</t>
  </si>
  <si>
    <t>Real Estate Senior Debt V</t>
  </si>
  <si>
    <t>European CLOs</t>
  </si>
  <si>
    <t>US CLOs</t>
  </si>
  <si>
    <t>Global Total Credit Fund</t>
  </si>
  <si>
    <t>Liquid Credit</t>
  </si>
  <si>
    <t>Fund VI</t>
  </si>
  <si>
    <t>Fund VII</t>
  </si>
  <si>
    <t>Strategic Equity III</t>
  </si>
  <si>
    <t>Recovery Funds</t>
  </si>
  <si>
    <t>Real Estate Development</t>
  </si>
  <si>
    <t>Senior Debt Partners*</t>
  </si>
  <si>
    <t>Australian Loans</t>
  </si>
  <si>
    <t>Sale and Leaseback</t>
  </si>
  <si>
    <t>Infrastructure Equity</t>
  </si>
  <si>
    <t>Syndicated Loans</t>
  </si>
  <si>
    <t>Structured Credit</t>
  </si>
  <si>
    <t>Secured Finance</t>
  </si>
  <si>
    <t>Multi-Asset Credit</t>
  </si>
  <si>
    <t>CLOs</t>
  </si>
  <si>
    <t>US CLO</t>
  </si>
  <si>
    <t>* From Direct Investment Funds</t>
  </si>
  <si>
    <t>Co-invests &amp; Mandates</t>
  </si>
  <si>
    <t>Funds realised</t>
  </si>
  <si>
    <t>Funds deployment*</t>
  </si>
  <si>
    <t>ICAP III</t>
  </si>
  <si>
    <t>ICAP IV</t>
  </si>
  <si>
    <t>JPY</t>
  </si>
  <si>
    <t>Senior Debt Program II</t>
  </si>
  <si>
    <t>LCY(‘m)</t>
  </si>
  <si>
    <t>USD(‘m)</t>
  </si>
  <si>
    <t>Third-party</t>
  </si>
  <si>
    <t>20% of 12.5% / 15%</t>
  </si>
  <si>
    <t>8% / 20%</t>
  </si>
  <si>
    <t>St Pauls II</t>
  </si>
  <si>
    <t>St Pauls V</t>
  </si>
  <si>
    <t>St Pauls VI</t>
  </si>
  <si>
    <t>Europe Mid-Market I</t>
  </si>
  <si>
    <t>Fundraising</t>
  </si>
  <si>
    <t>20% of 20%</t>
  </si>
  <si>
    <t xml:space="preserve"> * Estimated ICG plc commitment. Subject to final terms to be agreed upon final close. </t>
  </si>
  <si>
    <t>Curr (‘m)</t>
  </si>
  <si>
    <t>Japan A-ICG</t>
  </si>
  <si>
    <t>Senior Debt Partners V</t>
  </si>
  <si>
    <t>Sale and Leaseback II</t>
  </si>
  <si>
    <t>Senior Debt Partners III</t>
  </si>
  <si>
    <t>Japan A</t>
  </si>
  <si>
    <t>TBC</t>
  </si>
  <si>
    <t xml:space="preserve">20% of 10% </t>
  </si>
  <si>
    <t>ICG US CLO 2022-1</t>
  </si>
  <si>
    <t>ICG Euro CLO 2022-1</t>
  </si>
  <si>
    <t>NAPD I</t>
  </si>
  <si>
    <t>NAPD II</t>
  </si>
  <si>
    <t>Senior Debt Partners II</t>
  </si>
  <si>
    <t>Senior Debt Program I</t>
  </si>
  <si>
    <t>Senior Debt Program III</t>
  </si>
  <si>
    <t>Senior Debt Program IV</t>
  </si>
  <si>
    <t>Senior Debt Program V</t>
  </si>
  <si>
    <t>Fund II*</t>
  </si>
  <si>
    <t>Fund III*</t>
  </si>
  <si>
    <t>Fund IV*</t>
  </si>
  <si>
    <t>* Cost of Investment and Value of Investments figures represent those of underlying deals, with gross MOIC and IRR figures being reported after taking into account the use of bridge and also recycling proceeds into new deals.</t>
  </si>
  <si>
    <t>Fundraising / Investing</t>
  </si>
  <si>
    <t>Jun-22</t>
  </si>
  <si>
    <t>7% / 20%</t>
  </si>
  <si>
    <t>Funds raised</t>
  </si>
  <si>
    <t>Structured and Private Equity: total</t>
  </si>
  <si>
    <t xml:space="preserve">Fund </t>
  </si>
  <si>
    <r>
      <t>TP AUM</t>
    </r>
    <r>
      <rPr>
        <b/>
        <vertAlign val="superscript"/>
        <sz val="10"/>
        <color theme="0"/>
        <rFont val="Calibri"/>
        <family val="2"/>
        <scheme val="minor"/>
      </rPr>
      <t>1</t>
    </r>
  </si>
  <si>
    <r>
      <t>ICG</t>
    </r>
    <r>
      <rPr>
        <b/>
        <vertAlign val="superscript"/>
        <sz val="10"/>
        <color theme="0"/>
        <rFont val="Calibri"/>
        <family val="2"/>
        <scheme val="minor"/>
      </rPr>
      <t>2</t>
    </r>
  </si>
  <si>
    <t>European Corporate:</t>
  </si>
  <si>
    <t>European Corporate: total</t>
  </si>
  <si>
    <t>Asia Pacific Corporate:</t>
  </si>
  <si>
    <t>Asia Pacific Corporate: total</t>
  </si>
  <si>
    <t>Recovery Funds:</t>
  </si>
  <si>
    <t>Recovery Funds: total</t>
  </si>
  <si>
    <t>Strategic Equity:</t>
  </si>
  <si>
    <t>Strategic Equity: total</t>
  </si>
  <si>
    <t>European Mid-Market:</t>
  </si>
  <si>
    <t>European Mid-Market: total</t>
  </si>
  <si>
    <t>LP Secondaries:</t>
  </si>
  <si>
    <t>LP Secondaries: total</t>
  </si>
  <si>
    <t>ICG Enterprise Trust:</t>
  </si>
  <si>
    <t>ICG Enterprise Trust: total</t>
  </si>
  <si>
    <r>
      <t>AUM</t>
    </r>
    <r>
      <rPr>
        <b/>
        <vertAlign val="superscript"/>
        <sz val="8"/>
        <color theme="0"/>
        <rFont val="Calibri"/>
        <family val="2"/>
        <scheme val="minor"/>
      </rPr>
      <t>5</t>
    </r>
    <r>
      <rPr>
        <b/>
        <sz val="8"/>
        <color theme="0"/>
        <rFont val="Calibri"/>
        <family val="2"/>
        <scheme val="minor"/>
      </rPr>
      <t>($ ‘m)</t>
    </r>
  </si>
  <si>
    <r>
      <t>ICG drawn</t>
    </r>
    <r>
      <rPr>
        <b/>
        <vertAlign val="superscript"/>
        <sz val="8"/>
        <color theme="0"/>
        <rFont val="Calibri"/>
        <family val="2"/>
        <scheme val="minor"/>
      </rPr>
      <t>3</t>
    </r>
    <r>
      <rPr>
        <b/>
        <sz val="8"/>
        <color theme="0"/>
        <rFont val="Calibri"/>
        <family val="2"/>
        <scheme val="minor"/>
      </rPr>
      <t xml:space="preserve"> (£m)(FV)</t>
    </r>
  </si>
  <si>
    <r>
      <t>ICG drawn</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</si>
  <si>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r>
      <t>ICG drawn</t>
    </r>
    <r>
      <rPr>
        <b/>
        <vertAlign val="superscript"/>
        <sz val="8"/>
        <color theme="0"/>
        <rFont val="Calibri"/>
        <family val="2"/>
        <scheme val="minor"/>
      </rPr>
      <t>1</t>
    </r>
    <r>
      <rPr>
        <b/>
        <sz val="8"/>
        <color theme="0"/>
        <rFont val="Calibri"/>
        <family val="2"/>
        <scheme val="minor"/>
      </rPr>
      <t xml:space="preserve"> (£m)(FV)</t>
    </r>
  </si>
  <si>
    <t>Key Unobservable
Inputs</t>
  </si>
  <si>
    <t>Range</t>
  </si>
  <si>
    <t>Weighted Average/ Fair Value Inputs</t>
  </si>
  <si>
    <t>Sensitivity/
Scenarios</t>
  </si>
  <si>
    <t>£m</t>
  </si>
  <si>
    <t>Market comparable companies</t>
  </si>
  <si>
    <t>Earnings multiple</t>
  </si>
  <si>
    <t>Discounted cash flow</t>
  </si>
  <si>
    <t>Discount rate</t>
  </si>
  <si>
    <t>Third-party valuation</t>
  </si>
  <si>
    <t xml:space="preserve">+10% Third-party valuation </t>
  </si>
  <si>
    <t>LTV-based impairment model</t>
  </si>
  <si>
    <t>-10% Third-party valuation</t>
  </si>
  <si>
    <t>Private Equity Secondaries</t>
  </si>
  <si>
    <t>+10% Third-party valuation</t>
  </si>
  <si>
    <t>Probability of default</t>
  </si>
  <si>
    <t>1.8% - 4.6%</t>
  </si>
  <si>
    <t>Upside case</t>
  </si>
  <si>
    <t>Loss given default</t>
  </si>
  <si>
    <t>Downside case</t>
  </si>
  <si>
    <t>Maturity of loan</t>
  </si>
  <si>
    <t>3 years</t>
  </si>
  <si>
    <t>Effective interest rate</t>
  </si>
  <si>
    <t>8.7% - 9.0%</t>
  </si>
  <si>
    <t>13.0% - 14.0%</t>
  </si>
  <si>
    <t>Default Rate</t>
  </si>
  <si>
    <t>3.0-4.5%</t>
  </si>
  <si>
    <t>Prepayment rate %</t>
  </si>
  <si>
    <t>Recovery rate %</t>
  </si>
  <si>
    <t>Reinvestment price</t>
  </si>
  <si>
    <r>
      <t>Upside case</t>
    </r>
    <r>
      <rPr>
        <vertAlign val="superscript"/>
        <sz val="8"/>
        <color rgb="FF000000"/>
        <rFont val="Calibri"/>
        <family val="2"/>
      </rPr>
      <t>3</t>
    </r>
  </si>
  <si>
    <r>
      <t>Downside case</t>
    </r>
    <r>
      <rPr>
        <vertAlign val="superscript"/>
        <sz val="8"/>
        <color rgb="FF000000"/>
        <rFont val="Calibri"/>
        <family val="2"/>
      </rPr>
      <t>3</t>
    </r>
  </si>
  <si>
    <t>Instrument</t>
  </si>
  <si>
    <t>Fair Value at</t>
  </si>
  <si>
    <t>Balance sheet investment portfolio: indicative valuation sensitivity</t>
  </si>
  <si>
    <t>Fund I*</t>
  </si>
  <si>
    <t>Fund V**</t>
  </si>
  <si>
    <t>Fund I**</t>
  </si>
  <si>
    <t>Fund II**</t>
  </si>
  <si>
    <t>Corporate - Senior debt</t>
  </si>
  <si>
    <t>Level 1 &amp; Level 2 Assets</t>
  </si>
  <si>
    <t>Total commitment (fund currency)</t>
  </si>
  <si>
    <t>Investment period</t>
  </si>
  <si>
    <t>Management fee</t>
  </si>
  <si>
    <t>Performance fee</t>
  </si>
  <si>
    <t>Cost of investments</t>
  </si>
  <si>
    <t>Value of investments (fund currency)</t>
  </si>
  <si>
    <t>Gross client returns</t>
  </si>
  <si>
    <t>ICG Enterprise Trust**</t>
  </si>
  <si>
    <r>
      <t>Primary Valuation
Technique</t>
    </r>
    <r>
      <rPr>
        <b/>
        <vertAlign val="superscript"/>
        <sz val="8"/>
        <color theme="0"/>
        <rFont val="Calibri"/>
        <family val="2"/>
      </rPr>
      <t>1</t>
    </r>
  </si>
  <si>
    <t>Realised 
MOIC</t>
  </si>
  <si>
    <t>20% of 12.5%</t>
  </si>
  <si>
    <t>8% / 11%</t>
  </si>
  <si>
    <t>50% / 100% of 10%</t>
  </si>
  <si>
    <t>20% of 15% 
/ 20%</t>
  </si>
  <si>
    <t>20% of 10% 
/ 12.5%</t>
  </si>
  <si>
    <t>20% of 15%</t>
  </si>
  <si>
    <t>20% of return on capital</t>
  </si>
  <si>
    <t>Risk Retention Fund</t>
  </si>
  <si>
    <r>
      <t>AUM</t>
    </r>
    <r>
      <rPr>
        <b/>
        <vertAlign val="superscript"/>
        <sz val="8"/>
        <color theme="0"/>
        <rFont val="Calibri"/>
        <family val="2"/>
        <scheme val="minor"/>
      </rPr>
      <t>3</t>
    </r>
    <r>
      <rPr>
        <b/>
        <sz val="8"/>
        <color theme="0"/>
        <rFont val="Calibri"/>
        <family val="2"/>
        <scheme val="minor"/>
      </rPr>
      <t>($ ‘m)</t>
    </r>
  </si>
  <si>
    <t>North American Private Debt</t>
  </si>
  <si>
    <t>Total commitment 
(fund currency)</t>
  </si>
  <si>
    <t>4% / 7%</t>
  </si>
  <si>
    <t>Past performance is not a reliable indicator of future results</t>
  </si>
  <si>
    <t>ICG Euro CLO 2023-1</t>
  </si>
  <si>
    <t>Closed</t>
  </si>
  <si>
    <t>20% of realized investments</t>
  </si>
  <si>
    <t>ICG Alternative Credit Warehouse fund I</t>
  </si>
  <si>
    <t>In liquidation</t>
  </si>
  <si>
    <t>Europe Mid-Market II</t>
  </si>
  <si>
    <t>Q2 2023E</t>
  </si>
  <si>
    <t>8% / 20% &amp; 1.5x MM</t>
  </si>
  <si>
    <t>SDP 2</t>
  </si>
  <si>
    <t>SDP 3</t>
  </si>
  <si>
    <t>SDP 3B</t>
  </si>
  <si>
    <t>SDP 3C</t>
  </si>
  <si>
    <t>SDP 4A</t>
  </si>
  <si>
    <t>SDP 4B</t>
  </si>
  <si>
    <t>SDP 4C</t>
  </si>
  <si>
    <t>SDP 5A</t>
  </si>
  <si>
    <t>SDP 5B</t>
  </si>
  <si>
    <t>SDP 5D</t>
  </si>
  <si>
    <t>20% of 15% from 4%-7%; 
20% of 20% for 7% and above</t>
  </si>
  <si>
    <t>ICG Living Development Fund</t>
  </si>
  <si>
    <t>Fund raising/
Investing</t>
  </si>
  <si>
    <t>6% / 20%</t>
  </si>
  <si>
    <t>7-8% / 20%</t>
  </si>
  <si>
    <t>8% / 17.5%</t>
  </si>
  <si>
    <t>&gt;100%</t>
  </si>
  <si>
    <t>Longbow Development Fund*</t>
  </si>
  <si>
    <t>n/a</t>
  </si>
  <si>
    <t>* Data as at 31 December 2022</t>
  </si>
  <si>
    <t>** Data as at 31 January 2023</t>
  </si>
  <si>
    <r>
      <t>Effect on Fair Value</t>
    </r>
    <r>
      <rPr>
        <b/>
        <vertAlign val="superscript"/>
        <sz val="8"/>
        <color theme="0"/>
        <rFont val="Calibri"/>
        <family val="2"/>
      </rPr>
      <t xml:space="preserve">4 
</t>
    </r>
    <r>
      <rPr>
        <b/>
        <sz val="8"/>
        <color theme="0"/>
        <rFont val="Calibri"/>
        <family val="2"/>
      </rPr>
      <t xml:space="preserve">31-Mar-23 </t>
    </r>
  </si>
  <si>
    <t>5.0x – 29.0x</t>
  </si>
  <si>
    <t>15.1x</t>
  </si>
  <si>
    <t>7.5% - 26.4%</t>
  </si>
  <si>
    <t>6.6x – 19.8x</t>
  </si>
  <si>
    <t>12.4x</t>
  </si>
  <si>
    <t>15% -20%</t>
  </si>
  <si>
    <t>1 At final close (or most recent close for those funds still in fundraising); 2 ICG Commitment; 3 Drawn ICG balance sheet commitment at fair value as at 31 March 2023; 4 Target management fee at point of fundraising;  5 Contribution to third-party AUM and third-party fee earning AUM as at 31 March 2023</t>
  </si>
  <si>
    <t>1 Drawn ICG balance sheet commitment at fair value as at 31 March 2023; 2 Actual management fee; 3 Contribution to third-party AUM and third-party fee-earning AUM as at 31 March 2023.</t>
  </si>
  <si>
    <t xml:space="preserve">1 At final close (or most recent close for those funds still in fundraising); 2 ICG plc Commitment; 3 Drawn ICG balance sheet commitment at fair value as at 31 March 2023; 4 Actual management fee; 5 Contribution to third-party AUM and third-party fee earning AUM as at 31 March 2023; </t>
  </si>
  <si>
    <t>Strategic Equity V</t>
  </si>
  <si>
    <t>NA Private Debt</t>
  </si>
  <si>
    <t>ICG Living</t>
  </si>
  <si>
    <t>Infrastructure Equity II</t>
  </si>
  <si>
    <t>Third-party AUM raised FY23</t>
  </si>
  <si>
    <t>Third-party fee-earning AUM realised FY23</t>
  </si>
  <si>
    <t>Third-party AUM 
realised FY23</t>
  </si>
  <si>
    <t>Senior Debt Partners I</t>
  </si>
  <si>
    <t>Real Estate Fund VI</t>
  </si>
  <si>
    <t>Third-party AUM deployment FY23</t>
  </si>
  <si>
    <t>Senior Debt Listed</t>
  </si>
  <si>
    <t>ICG-Longbow Development Fund</t>
  </si>
  <si>
    <t>Fund V (USD Sleeve)</t>
  </si>
  <si>
    <t>31 Sep 2028</t>
  </si>
  <si>
    <t>Fund V (EUR Sleeve)</t>
  </si>
  <si>
    <t>TBC + 5 years</t>
  </si>
  <si>
    <t>20% of 10%</t>
  </si>
  <si>
    <r>
      <t>-10% Earnings multiple</t>
    </r>
    <r>
      <rPr>
        <vertAlign val="superscript"/>
        <sz val="8"/>
        <color rgb="FF000000"/>
        <rFont val="Calibri"/>
        <family val="2"/>
      </rPr>
      <t>2</t>
    </r>
  </si>
  <si>
    <t>SDP 5C</t>
  </si>
  <si>
    <t>Real Estate Debt</t>
  </si>
  <si>
    <t xml:space="preserve">n/a </t>
  </si>
  <si>
    <t xml:space="preserve"> n/a </t>
  </si>
  <si>
    <t>NCAP III</t>
  </si>
  <si>
    <t>Fee earning</t>
  </si>
  <si>
    <r>
      <t>Corporate - subordinated debt and equity</t>
    </r>
    <r>
      <rPr>
        <vertAlign val="superscript"/>
        <sz val="8"/>
        <color rgb="FF000000"/>
        <rFont val="Calibri"/>
        <family val="2"/>
      </rPr>
      <t>2</t>
    </r>
  </si>
  <si>
    <r>
      <t>Real Assets</t>
    </r>
    <r>
      <rPr>
        <vertAlign val="superscript"/>
        <sz val="8"/>
        <color rgb="FF000000"/>
        <rFont val="Calibri"/>
        <family val="2"/>
      </rPr>
      <t>5</t>
    </r>
  </si>
  <si>
    <r>
      <t>Subordinated notes of CLO vehicles</t>
    </r>
    <r>
      <rPr>
        <vertAlign val="superscript"/>
        <sz val="8"/>
        <color rgb="FF000000"/>
        <rFont val="Calibri"/>
        <family val="2"/>
      </rPr>
      <t>3</t>
    </r>
  </si>
  <si>
    <t>LP Secondaries I</t>
  </si>
  <si>
    <t>Mid-Market Fund</t>
  </si>
  <si>
    <t>** ICG Enterprise Trust is a listed vehicle and total commitment is equal to third-party AUM. It does not charge a management fee on ICG or Graphite investments.</t>
  </si>
  <si>
    <t xml:space="preserve">* Third-party AUM includes co-mingled funds and mandates. ** Estimated ICG plc commitment. Subject to final terms to be agreed upon final close. </t>
  </si>
  <si>
    <t>Longbow Development Fund I</t>
  </si>
  <si>
    <t>Longbow Development Fund II</t>
  </si>
  <si>
    <r>
      <t>+10% Earnings multiple</t>
    </r>
    <r>
      <rPr>
        <vertAlign val="superscript"/>
        <sz val="8"/>
        <color rgb="FF000000"/>
        <rFont val="Calibri"/>
        <family val="2"/>
      </rPr>
      <t>2</t>
    </r>
  </si>
  <si>
    <t xml:space="preserve">* Third-party fee-earning AUM excludes undrawn commitments. ** Estimated ICG plc commitment. Subject to final terms to be agreed upon final close </t>
  </si>
  <si>
    <t>100*</t>
  </si>
  <si>
    <t>75*</t>
  </si>
  <si>
    <t>Fund III (NACP III)</t>
  </si>
  <si>
    <t>75**</t>
  </si>
  <si>
    <t>100**</t>
  </si>
  <si>
    <t>150**</t>
  </si>
  <si>
    <t>Credit Funds</t>
  </si>
  <si>
    <t>Balance sheet investment portfolio</t>
  </si>
  <si>
    <t>1. Where the Group has co-invested with its managed funds, it is the type of the underlying investment, and the valuation techniques used for these underlying investments, that is set out here. 
2. For investments valued using a DCF methodology (including Infrastructure investments) the imputed earnings multiple is used for this sensitivity analysis.
3. The sensitivity analysis is performed on the entire portfolio of subordinated notes of CLO vehicles that the Group has invested in with total value of £182.8m. This value includes investments in CLOs that are not consolidated (2023: £7.5m) and investments in CLOs which are consolidated (2023: £175.3m). This excludes the £9.6m investment in the Risk Retention Fund. The upside case is based on the default rate being lowered to 2.5% p.a. for the next 24 months, keeping all other parameters consistent. The downside case is based on the probability of default being increased over the next twenty four months to 6.5% p.a., keeping all other parameters consistent.
4. The effect of fair value across the entire investment portfolio ranges from -£321.8m (downside case) to +£319.5m (upside case).</t>
  </si>
  <si>
    <t>1 At final close (or most recent close for those funds still in fundraising); 2 ICG plc Commitment; 3 Drawn ICG balance sheet commitment at fair value as at 31 March 2023; 4 Contribution to third-party AUM and third-party fee earning AUM as at 31 March 2023; 5 Charged fees on committed capital at inception and switched to charging on invested capital once a subsequent vintage was raised, in line with market practice.</t>
  </si>
  <si>
    <r>
      <t>AUM</t>
    </r>
    <r>
      <rPr>
        <b/>
        <vertAlign val="superscript"/>
        <sz val="8"/>
        <color theme="0"/>
        <rFont val="Calibri"/>
        <family val="2"/>
        <scheme val="minor"/>
      </rPr>
      <t>4</t>
    </r>
    <r>
      <rPr>
        <b/>
        <sz val="10"/>
        <color theme="0"/>
        <rFont val="Calibri"/>
        <family val="2"/>
        <scheme val="minor"/>
      </rPr>
      <t>(</t>
    </r>
    <r>
      <rPr>
        <b/>
        <sz val="8"/>
        <color theme="0"/>
        <rFont val="Calibri"/>
        <family val="2"/>
        <scheme val="minor"/>
      </rPr>
      <t>$</t>
    </r>
    <r>
      <rPr>
        <b/>
        <sz val="10"/>
        <color theme="0"/>
        <rFont val="Calibri"/>
        <family val="2"/>
        <scheme val="minor"/>
      </rPr>
      <t xml:space="preserve"> ‘m)</t>
    </r>
  </si>
  <si>
    <r>
      <t>Invested</t>
    </r>
    <r>
      <rPr>
        <vertAlign val="superscript"/>
        <sz val="8"/>
        <color rgb="FF000000"/>
        <rFont val="Calibri"/>
        <family val="2"/>
        <scheme val="minor"/>
      </rPr>
      <t>5</t>
    </r>
  </si>
  <si>
    <r>
      <t>Committed</t>
    </r>
    <r>
      <rPr>
        <vertAlign val="superscript"/>
        <sz val="8"/>
        <color rgb="FF000000"/>
        <rFont val="Calibri"/>
        <family val="2"/>
        <scheme val="minor"/>
      </rPr>
      <t>5</t>
    </r>
  </si>
  <si>
    <t xml:space="preserve"> </t>
  </si>
  <si>
    <t>1 At final close (or most recent close for those funds still in fundraising); 2 ICG Commitment; 3 Drawn ICG balance sheet commitment at fair value as at 31 March 2023; 4 Contribution to third-party AUM and third-party fee earning AUM as at 31 March 2023</t>
  </si>
  <si>
    <r>
      <t>AUM</t>
    </r>
    <r>
      <rPr>
        <b/>
        <vertAlign val="superscript"/>
        <sz val="8"/>
        <color theme="0"/>
        <rFont val="Calibri"/>
        <family val="2"/>
        <scheme val="minor"/>
      </rPr>
      <t>4</t>
    </r>
    <r>
      <rPr>
        <b/>
        <sz val="8"/>
        <color theme="0"/>
        <rFont val="Calibri"/>
        <family val="2"/>
        <scheme val="minor"/>
      </rPr>
      <t>($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</si>
</sst>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0.00;\(#,##0.00\);\-"/>
  </numFmts>
  <fonts count="54" x14ac:knownFonts="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18"/>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b/>
      <sz val="10"/>
      <color rgb="FF3397CF"/>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sz val="8"/>
      <color rgb="FF0094FF"/>
      <name val="Calibri"/>
      <family val="2"/>
    </font>
    <font>
      <b/>
      <vertAlign val="superscript"/>
      <sz val="8"/>
      <color theme="0"/>
      <name val="Calibri"/>
      <family val="2"/>
    </font>
    <font>
      <b/>
      <sz val="8"/>
      <color theme="0"/>
      <name val="Calibri"/>
      <family val="2"/>
    </font>
    <font>
      <sz val="7.5"/>
      <color rgb="FF0094FF"/>
      <name val="Calibri"/>
      <family val="2"/>
    </font>
    <font>
      <sz val="11"/>
      <name val="Calibri"/>
      <family val="2"/>
      <scheme val="minor"/>
    </font>
    <font>
      <sz val="8"/>
      <name val="Calibri Light"/>
      <family val="2"/>
      <scheme val="major"/>
    </font>
    <font>
      <sz val="11"/>
      <color theme="0"/>
      <name val="Calibri"/>
      <family val="2"/>
      <scheme val="minor"/>
    </font>
    <font>
      <sz val="9"/>
      <color rgb="FF000000"/>
      <name val="Calibri"/>
      <family val="2"/>
    </font>
    <font>
      <sz val="10"/>
      <name val="Arial"/>
      <family val="2"/>
    </font>
    <font>
      <b/>
      <sz val="9"/>
      <color rgb="FF000000"/>
      <name val="Calibri"/>
      <family val="2"/>
    </font>
    <font>
      <vertAlign val="superscript"/>
      <sz val="11"/>
      <color theme="1"/>
      <name val="Calibri"/>
      <family val="2"/>
      <scheme val="minor"/>
    </font>
    <font>
      <sz val="7"/>
      <color rgb="FF393636"/>
      <name val="Calibri"/>
      <family val="2"/>
    </font>
    <font>
      <sz val="16"/>
      <color rgb="FFFF0000"/>
      <name val="Calibri"/>
      <family val="2"/>
      <scheme val="minor"/>
    </font>
    <font>
      <b/>
      <sz val="8"/>
      <color rgb="FFFF0000"/>
      <name val="Calibri"/>
      <family val="2"/>
      <scheme val="minor"/>
    </font>
    <font>
      <sz val="10"/>
      <color rgb="FFFF0000"/>
      <name val="Calibri"/>
      <family val="2"/>
      <scheme val="minor"/>
    </font>
    <font>
      <vertAlign val="superscript"/>
      <sz val="10"/>
      <name val="Calibri Light"/>
      <family val="2"/>
      <scheme val="major"/>
    </font>
    <font>
      <vertAlign val="superscript"/>
      <sz val="8"/>
      <color rgb="FF00000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33626D"/>
        <bgColor indexed="64"/>
      </patternFill>
    </fill>
    <fill>
      <patternFill patternType="solid">
        <fgColor theme="4"/>
        <bgColor indexed="64"/>
      </patternFill>
    </fill>
    <fill>
      <patternFill patternType="solid">
        <fgColor theme="0"/>
        <bgColor indexed="64"/>
      </patternFill>
    </fill>
  </fills>
  <borders count="34">
    <border>
      <left/>
      <right/>
      <top/>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bottom style="thin">
        <color theme="2"/>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4" fillId="0" borderId="0"/>
    <xf numFmtId="0" fontId="44" fillId="0" borderId="0" applyBorder="0">
      <alignment horizontal="left" wrapText="1"/>
    </xf>
    <xf numFmtId="0" fontId="45" fillId="0" borderId="0"/>
    <xf numFmtId="0" fontId="44" fillId="0" borderId="0" applyBorder="0">
      <alignment wrapText="1"/>
    </xf>
    <xf numFmtId="0" fontId="46" fillId="0" borderId="0" applyBorder="0">
      <alignment horizontal="left" wrapText="1"/>
    </xf>
    <xf numFmtId="0" fontId="48" fillId="0" borderId="0" applyBorder="0">
      <alignment wrapText="1"/>
    </xf>
  </cellStyleXfs>
  <cellXfs count="448">
    <xf numFmtId="0" fontId="0" fillId="0" borderId="0" xfId="0"/>
    <xf numFmtId="0" fontId="2" fillId="0" borderId="0" xfId="0" applyFont="1" applyAlignment="1">
      <alignment vertical="center"/>
    </xf>
    <xf numFmtId="0" fontId="5" fillId="0" borderId="1" xfId="0" applyFont="1" applyBorder="1" applyAlignment="1">
      <alignment horizontal="left" vertical="center" wrapText="1" readingOrder="1"/>
    </xf>
    <xf numFmtId="0" fontId="6" fillId="0" borderId="1" xfId="0" applyFont="1" applyBorder="1" applyAlignment="1">
      <alignment horizontal="right" vertical="center" wrapText="1"/>
    </xf>
    <xf numFmtId="0" fontId="6" fillId="0" borderId="11" xfId="0" applyFont="1" applyBorder="1" applyAlignment="1">
      <alignment horizontal="right" vertical="center" wrapText="1"/>
    </xf>
    <xf numFmtId="0" fontId="7" fillId="0" borderId="1" xfId="0" applyFont="1" applyBorder="1" applyAlignment="1">
      <alignment horizontal="right" vertical="center" wrapText="1" readingOrder="1"/>
    </xf>
    <xf numFmtId="165" fontId="7" fillId="0" borderId="1" xfId="1" applyNumberFormat="1" applyFont="1" applyBorder="1" applyAlignment="1">
      <alignment horizontal="right" vertical="center" wrapText="1" readingOrder="1"/>
    </xf>
    <xf numFmtId="10" fontId="7" fillId="0" borderId="1" xfId="0" applyNumberFormat="1" applyFont="1" applyBorder="1" applyAlignment="1">
      <alignment horizontal="right" vertical="center" wrapText="1" readingOrder="1"/>
    </xf>
    <xf numFmtId="165" fontId="8" fillId="0" borderId="1" xfId="1" applyNumberFormat="1" applyFont="1" applyBorder="1" applyAlignment="1">
      <alignment horizontal="right" vertical="center" wrapText="1" readingOrder="1"/>
    </xf>
    <xf numFmtId="165" fontId="8" fillId="0" borderId="11" xfId="1" applyNumberFormat="1" applyFont="1" applyBorder="1" applyAlignment="1">
      <alignment horizontal="right" vertical="center" wrapText="1" readingOrder="1"/>
    </xf>
    <xf numFmtId="17" fontId="7" fillId="0" borderId="1" xfId="0" applyNumberFormat="1" applyFont="1" applyBorder="1" applyAlignment="1">
      <alignment horizontal="right" vertical="center" wrapText="1" readingOrder="1"/>
    </xf>
    <xf numFmtId="0" fontId="7" fillId="0" borderId="0" xfId="0" applyFont="1" applyAlignment="1">
      <alignment horizontal="right" vertical="center" wrapText="1" readingOrder="1"/>
    </xf>
    <xf numFmtId="17" fontId="7" fillId="0" borderId="0" xfId="0" applyNumberFormat="1" applyFont="1" applyAlignment="1">
      <alignment horizontal="right" vertical="center" wrapText="1" readingOrder="1"/>
    </xf>
    <xf numFmtId="165" fontId="7" fillId="0" borderId="0" xfId="1" applyNumberFormat="1" applyFont="1" applyBorder="1" applyAlignment="1">
      <alignment horizontal="right" vertical="center" wrapText="1" readingOrder="1"/>
    </xf>
    <xf numFmtId="10" fontId="7" fillId="0" borderId="0" xfId="0" applyNumberFormat="1" applyFont="1" applyAlignment="1">
      <alignment horizontal="right" vertical="center" wrapText="1" readingOrder="1"/>
    </xf>
    <xf numFmtId="165" fontId="8" fillId="0" borderId="0" xfId="1" applyNumberFormat="1" applyFont="1" applyBorder="1" applyAlignment="1">
      <alignment horizontal="right" vertical="center" wrapText="1" readingOrder="1"/>
    </xf>
    <xf numFmtId="165" fontId="8" fillId="0" borderId="9" xfId="1" applyNumberFormat="1" applyFont="1" applyBorder="1" applyAlignment="1">
      <alignment horizontal="right" vertical="center" wrapText="1" readingOrder="1"/>
    </xf>
    <xf numFmtId="0" fontId="9" fillId="2" borderId="3" xfId="0" applyFont="1" applyFill="1" applyBorder="1" applyAlignment="1">
      <alignment horizontal="right" vertical="center" wrapText="1" readingOrder="1"/>
    </xf>
    <xf numFmtId="165" fontId="10" fillId="2" borderId="3" xfId="1" applyNumberFormat="1" applyFont="1" applyFill="1" applyBorder="1" applyAlignment="1">
      <alignment horizontal="right" vertical="center" wrapText="1" readingOrder="1"/>
    </xf>
    <xf numFmtId="165" fontId="10" fillId="2" borderId="4" xfId="1" applyNumberFormat="1" applyFont="1" applyFill="1" applyBorder="1" applyAlignment="1">
      <alignment horizontal="right" vertical="center" wrapText="1" readingOrder="1"/>
    </xf>
    <xf numFmtId="0" fontId="6" fillId="0" borderId="0" xfId="0" applyFont="1" applyAlignment="1">
      <alignment horizontal="right" vertical="center" wrapText="1"/>
    </xf>
    <xf numFmtId="0" fontId="6" fillId="3" borderId="13" xfId="0" applyFont="1" applyFill="1" applyBorder="1" applyAlignment="1">
      <alignment horizontal="right" vertical="center" wrapText="1"/>
    </xf>
    <xf numFmtId="165" fontId="12" fillId="3" borderId="13" xfId="1" applyNumberFormat="1" applyFont="1" applyFill="1" applyBorder="1" applyAlignment="1">
      <alignment horizontal="right" vertical="center" wrapText="1" readingOrder="1"/>
    </xf>
    <xf numFmtId="165" fontId="12" fillId="3" borderId="14" xfId="1" applyNumberFormat="1" applyFont="1" applyFill="1" applyBorder="1" applyAlignment="1">
      <alignment horizontal="right" vertical="center" wrapText="1" readingOrder="1"/>
    </xf>
    <xf numFmtId="0" fontId="13" fillId="0" borderId="0" xfId="0" applyFont="1" applyAlignment="1">
      <alignment vertical="center"/>
    </xf>
    <xf numFmtId="0" fontId="13" fillId="0" borderId="0" xfId="0" applyFont="1" applyAlignment="1">
      <alignment horizontal="right" vertical="center"/>
    </xf>
    <xf numFmtId="0" fontId="15" fillId="0" borderId="0" xfId="0" applyFont="1" applyAlignment="1">
      <alignment vertical="center"/>
    </xf>
    <xf numFmtId="0" fontId="6" fillId="2" borderId="3" xfId="0" applyFont="1" applyFill="1" applyBorder="1" applyAlignment="1">
      <alignment horizontal="right" vertical="center" wrapText="1"/>
    </xf>
    <xf numFmtId="3" fontId="10" fillId="2" borderId="3" xfId="0" applyNumberFormat="1" applyFont="1" applyFill="1" applyBorder="1" applyAlignment="1">
      <alignment horizontal="right" vertical="center" wrapText="1" readingOrder="1"/>
    </xf>
    <xf numFmtId="3" fontId="10" fillId="2" borderId="4" xfId="0" applyNumberFormat="1" applyFont="1" applyFill="1" applyBorder="1" applyAlignment="1">
      <alignment horizontal="right" vertical="center" wrapText="1" readingOrder="1"/>
    </xf>
    <xf numFmtId="0" fontId="8" fillId="0" borderId="1" xfId="0" applyFont="1" applyBorder="1" applyAlignment="1">
      <alignment horizontal="right" vertical="center" wrapText="1" readingOrder="1"/>
    </xf>
    <xf numFmtId="0" fontId="8" fillId="0" borderId="11" xfId="0" applyFont="1" applyBorder="1" applyAlignment="1">
      <alignment horizontal="right" vertical="center" wrapText="1" readingOrder="1"/>
    </xf>
    <xf numFmtId="0" fontId="10" fillId="2" borderId="4" xfId="0" applyFont="1" applyFill="1" applyBorder="1" applyAlignment="1">
      <alignment horizontal="right" vertical="center" wrapText="1" readingOrder="1"/>
    </xf>
    <xf numFmtId="0" fontId="10" fillId="2" borderId="3" xfId="0" applyFont="1" applyFill="1" applyBorder="1" applyAlignment="1">
      <alignment horizontal="right" vertical="center" wrapText="1" readingOrder="1"/>
    </xf>
    <xf numFmtId="0" fontId="7" fillId="0" borderId="9" xfId="0" applyFont="1" applyBorder="1" applyAlignment="1">
      <alignment horizontal="right" vertical="center" wrapText="1" readingOrder="1"/>
    </xf>
    <xf numFmtId="0" fontId="12" fillId="3" borderId="13" xfId="0" applyFont="1" applyFill="1" applyBorder="1" applyAlignment="1">
      <alignment horizontal="right" vertical="center" wrapText="1" readingOrder="1"/>
    </xf>
    <xf numFmtId="3" fontId="12" fillId="3" borderId="13" xfId="0" applyNumberFormat="1" applyFont="1" applyFill="1" applyBorder="1" applyAlignment="1">
      <alignment horizontal="right" vertical="center" wrapText="1" readingOrder="1"/>
    </xf>
    <xf numFmtId="3" fontId="12" fillId="3" borderId="14" xfId="0" applyNumberFormat="1" applyFont="1" applyFill="1" applyBorder="1" applyAlignment="1">
      <alignment horizontal="right" vertical="center" wrapText="1" readingOrder="1"/>
    </xf>
    <xf numFmtId="0" fontId="2" fillId="0" borderId="0" xfId="0" applyFont="1"/>
    <xf numFmtId="0" fontId="5" fillId="0" borderId="10" xfId="0" applyFont="1" applyBorder="1" applyAlignment="1">
      <alignment vertical="center" readingOrder="1"/>
    </xf>
    <xf numFmtId="0" fontId="5" fillId="0" borderId="1" xfId="0" applyFont="1" applyBorder="1" applyAlignment="1">
      <alignment vertical="center" wrapText="1" readingOrder="1"/>
    </xf>
    <xf numFmtId="0" fontId="5" fillId="0" borderId="10" xfId="0" applyFont="1" applyBorder="1" applyAlignment="1">
      <alignment vertical="center" wrapText="1" readingOrder="1"/>
    </xf>
    <xf numFmtId="0" fontId="9" fillId="2" borderId="2" xfId="0" applyFont="1" applyFill="1" applyBorder="1" applyAlignment="1">
      <alignment vertical="center" wrapText="1" readingOrder="1"/>
    </xf>
    <xf numFmtId="0" fontId="7" fillId="0" borderId="8" xfId="0" applyFont="1" applyBorder="1" applyAlignment="1">
      <alignment horizontal="left" vertical="center" readingOrder="1"/>
    </xf>
    <xf numFmtId="0" fontId="7" fillId="0" borderId="10" xfId="0" applyFont="1" applyBorder="1" applyAlignment="1">
      <alignment horizontal="left" vertical="center" readingOrder="1"/>
    </xf>
    <xf numFmtId="0" fontId="13" fillId="0" borderId="0" xfId="0" applyFont="1"/>
    <xf numFmtId="0" fontId="16" fillId="0" borderId="0" xfId="0" applyFont="1" applyAlignment="1">
      <alignment vertical="center"/>
    </xf>
    <xf numFmtId="0" fontId="12" fillId="3" borderId="12" xfId="0" applyFont="1" applyFill="1" applyBorder="1" applyAlignment="1">
      <alignment vertical="center" wrapText="1" readingOrder="1"/>
    </xf>
    <xf numFmtId="0" fontId="12" fillId="3" borderId="13" xfId="0" applyFont="1" applyFill="1" applyBorder="1" applyAlignment="1">
      <alignment vertical="center" wrapText="1" readingOrder="1"/>
    </xf>
    <xf numFmtId="0" fontId="7" fillId="2" borderId="2" xfId="0" applyFont="1" applyFill="1" applyBorder="1" applyAlignment="1">
      <alignment vertical="center" wrapText="1" readingOrder="1"/>
    </xf>
    <xf numFmtId="0" fontId="7" fillId="2" borderId="3" xfId="0" applyFont="1" applyFill="1" applyBorder="1" applyAlignment="1">
      <alignment vertical="center" wrapText="1" readingOrder="1"/>
    </xf>
    <xf numFmtId="0" fontId="11" fillId="0" borderId="0" xfId="0" applyFont="1" applyAlignment="1">
      <alignment vertical="center" wrapText="1" readingOrder="1"/>
    </xf>
    <xf numFmtId="0" fontId="11" fillId="0" borderId="8" xfId="0" applyFont="1" applyBorder="1" applyAlignment="1">
      <alignment vertical="center" readingOrder="1"/>
    </xf>
    <xf numFmtId="0" fontId="7" fillId="2" borderId="2" xfId="0" applyFont="1" applyFill="1" applyBorder="1" applyAlignment="1">
      <alignment vertical="center" readingOrder="1"/>
    </xf>
    <xf numFmtId="0" fontId="9" fillId="2" borderId="3" xfId="0" applyFont="1" applyFill="1" applyBorder="1" applyAlignment="1">
      <alignment vertical="center" wrapText="1" readingOrder="1"/>
    </xf>
    <xf numFmtId="165" fontId="5" fillId="0" borderId="1" xfId="1" applyNumberFormat="1" applyFont="1" applyBorder="1" applyAlignment="1">
      <alignment vertical="center" wrapText="1" readingOrder="1"/>
    </xf>
    <xf numFmtId="165" fontId="7" fillId="2" borderId="3" xfId="1" applyNumberFormat="1" applyFont="1" applyFill="1" applyBorder="1" applyAlignment="1">
      <alignment vertical="center" wrapText="1" readingOrder="1"/>
    </xf>
    <xf numFmtId="165" fontId="11" fillId="0" borderId="0" xfId="1" applyNumberFormat="1" applyFont="1" applyBorder="1" applyAlignment="1">
      <alignment vertical="center" wrapText="1" readingOrder="1"/>
    </xf>
    <xf numFmtId="165" fontId="12" fillId="3" borderId="13" xfId="1" applyNumberFormat="1" applyFont="1" applyFill="1" applyBorder="1" applyAlignment="1">
      <alignment vertical="center" wrapText="1" readingOrder="1"/>
    </xf>
    <xf numFmtId="165" fontId="6" fillId="0" borderId="1" xfId="1" applyNumberFormat="1" applyFont="1" applyBorder="1" applyAlignment="1">
      <alignment horizontal="right" vertical="center" wrapText="1"/>
    </xf>
    <xf numFmtId="165" fontId="6" fillId="0" borderId="11" xfId="1" applyNumberFormat="1" applyFont="1" applyBorder="1" applyAlignment="1">
      <alignment horizontal="right" vertical="center" wrapText="1"/>
    </xf>
    <xf numFmtId="165" fontId="7" fillId="0" borderId="9" xfId="1" applyNumberFormat="1" applyFont="1" applyBorder="1" applyAlignment="1">
      <alignment horizontal="right" vertical="center" wrapText="1" readingOrder="1"/>
    </xf>
    <xf numFmtId="165" fontId="2" fillId="0" borderId="0" xfId="1" applyNumberFormat="1" applyFont="1"/>
    <xf numFmtId="0" fontId="18" fillId="2" borderId="15" xfId="0" applyFont="1" applyFill="1" applyBorder="1" applyAlignment="1">
      <alignment horizontal="right" vertical="center" wrapText="1" readingOrder="1"/>
    </xf>
    <xf numFmtId="167" fontId="18" fillId="2" borderId="15" xfId="0" applyNumberFormat="1" applyFont="1" applyFill="1" applyBorder="1" applyAlignment="1">
      <alignment horizontal="right" vertical="center" wrapText="1" readingOrder="1"/>
    </xf>
    <xf numFmtId="167" fontId="2" fillId="0" borderId="0" xfId="0" applyNumberFormat="1" applyFont="1"/>
    <xf numFmtId="167" fontId="10" fillId="2" borderId="15" xfId="0" applyNumberFormat="1" applyFont="1" applyFill="1" applyBorder="1" applyAlignment="1">
      <alignment horizontal="right" vertical="center" wrapText="1" readingOrder="1"/>
    </xf>
    <xf numFmtId="0" fontId="12" fillId="3" borderId="0" xfId="0" applyFont="1" applyFill="1" applyAlignment="1">
      <alignment horizontal="left" vertical="center" wrapText="1" readingOrder="1"/>
    </xf>
    <xf numFmtId="0" fontId="27" fillId="3" borderId="0" xfId="0" applyFont="1" applyFill="1" applyAlignment="1">
      <alignment horizontal="right" vertical="center" wrapText="1" readingOrder="1"/>
    </xf>
    <xf numFmtId="167" fontId="27" fillId="3" borderId="0" xfId="0" applyNumberFormat="1" applyFont="1" applyFill="1" applyAlignment="1">
      <alignment horizontal="right" vertical="center" wrapText="1" readingOrder="1"/>
    </xf>
    <xf numFmtId="167" fontId="12" fillId="3" borderId="0" xfId="0" applyNumberFormat="1" applyFont="1" applyFill="1" applyAlignment="1">
      <alignment horizontal="right" vertical="center" wrapText="1" readingOrder="1"/>
    </xf>
    <xf numFmtId="167" fontId="10" fillId="2" borderId="25" xfId="0" applyNumberFormat="1" applyFont="1" applyFill="1" applyBorder="1" applyAlignment="1">
      <alignment horizontal="right" vertical="center" wrapText="1" readingOrder="1"/>
    </xf>
    <xf numFmtId="0" fontId="2" fillId="0" borderId="23" xfId="0" applyFont="1" applyBorder="1"/>
    <xf numFmtId="167" fontId="28" fillId="0" borderId="1" xfId="0" applyNumberFormat="1" applyFont="1" applyBorder="1"/>
    <xf numFmtId="0" fontId="28" fillId="0" borderId="1" xfId="0" applyFont="1" applyBorder="1" applyAlignment="1">
      <alignment horizontal="right" vertical="center" wrapText="1" readingOrder="1"/>
    </xf>
    <xf numFmtId="165" fontId="28" fillId="0" borderId="1" xfId="1" applyNumberFormat="1" applyFont="1" applyBorder="1" applyAlignment="1">
      <alignment horizontal="right" vertical="center" wrapText="1" readingOrder="1"/>
    </xf>
    <xf numFmtId="167" fontId="28" fillId="0" borderId="28" xfId="0" applyNumberFormat="1" applyFont="1" applyBorder="1" applyAlignment="1">
      <alignment horizontal="right" vertical="center" wrapText="1" readingOrder="1"/>
    </xf>
    <xf numFmtId="0" fontId="29" fillId="0" borderId="1" xfId="0" applyFont="1" applyBorder="1" applyAlignment="1">
      <alignment horizontal="left" vertical="center" readingOrder="1"/>
    </xf>
    <xf numFmtId="0" fontId="29" fillId="0" borderId="1" xfId="0" applyFont="1" applyBorder="1" applyAlignment="1">
      <alignment horizontal="right" vertical="center" wrapText="1" readingOrder="1"/>
    </xf>
    <xf numFmtId="165" fontId="29" fillId="0" borderId="1" xfId="1" applyNumberFormat="1" applyFont="1" applyBorder="1" applyAlignment="1">
      <alignment horizontal="right" vertical="center" wrapText="1" readingOrder="1"/>
    </xf>
    <xf numFmtId="167" fontId="28" fillId="0" borderId="22" xfId="0" applyNumberFormat="1" applyFont="1" applyBorder="1" applyAlignment="1">
      <alignment horizontal="right" vertical="center" wrapText="1" readingOrder="1"/>
    </xf>
    <xf numFmtId="165" fontId="28" fillId="0" borderId="18" xfId="1" applyNumberFormat="1" applyFont="1" applyBorder="1" applyAlignment="1">
      <alignment horizontal="right" vertical="center" wrapText="1" readingOrder="1"/>
    </xf>
    <xf numFmtId="0" fontId="29" fillId="0" borderId="18" xfId="0" applyFont="1" applyBorder="1" applyAlignment="1">
      <alignment horizontal="right" vertical="center" wrapText="1" readingOrder="1"/>
    </xf>
    <xf numFmtId="167" fontId="29" fillId="0" borderId="18" xfId="0" applyNumberFormat="1" applyFont="1" applyBorder="1" applyAlignment="1">
      <alignment horizontal="right" vertical="center" wrapText="1" readingOrder="1"/>
    </xf>
    <xf numFmtId="167" fontId="29" fillId="0" borderId="22" xfId="0" applyNumberFormat="1" applyFont="1" applyBorder="1" applyAlignment="1">
      <alignment horizontal="right" vertical="center" wrapText="1" readingOrder="1"/>
    </xf>
    <xf numFmtId="0" fontId="29" fillId="0" borderId="16" xfId="0" applyFont="1" applyBorder="1" applyAlignment="1">
      <alignment horizontal="right" vertical="center" wrapText="1" readingOrder="1"/>
    </xf>
    <xf numFmtId="167" fontId="29" fillId="0" borderId="16" xfId="0" applyNumberFormat="1" applyFont="1" applyBorder="1" applyAlignment="1">
      <alignment horizontal="right" vertical="center" wrapText="1" readingOrder="1"/>
    </xf>
    <xf numFmtId="167" fontId="29" fillId="0" borderId="24" xfId="0" applyNumberFormat="1" applyFont="1" applyBorder="1" applyAlignment="1">
      <alignment horizontal="right" vertical="center" wrapText="1" readingOrder="1"/>
    </xf>
    <xf numFmtId="0" fontId="29" fillId="2" borderId="15" xfId="0" applyFont="1" applyFill="1" applyBorder="1" applyAlignment="1">
      <alignment horizontal="left" vertical="center" wrapText="1" readingOrder="1"/>
    </xf>
    <xf numFmtId="0" fontId="29" fillId="2" borderId="15" xfId="0" applyFont="1" applyFill="1" applyBorder="1" applyAlignment="1">
      <alignment horizontal="right" vertical="center" wrapText="1" readingOrder="1"/>
    </xf>
    <xf numFmtId="167" fontId="29" fillId="2" borderId="15" xfId="0" applyNumberFormat="1" applyFont="1" applyFill="1" applyBorder="1" applyAlignment="1">
      <alignment horizontal="right" vertical="center" wrapText="1" readingOrder="1"/>
    </xf>
    <xf numFmtId="167" fontId="29" fillId="2" borderId="25" xfId="0" applyNumberFormat="1" applyFont="1" applyFill="1" applyBorder="1" applyAlignment="1">
      <alignment horizontal="right" vertical="center" wrapText="1" readingOrder="1"/>
    </xf>
    <xf numFmtId="167" fontId="28" fillId="0" borderId="0" xfId="0" applyNumberFormat="1" applyFont="1"/>
    <xf numFmtId="0" fontId="28" fillId="0" borderId="17" xfId="0" applyFont="1" applyBorder="1" applyAlignment="1">
      <alignment horizontal="right" vertical="center" wrapText="1" readingOrder="1"/>
    </xf>
    <xf numFmtId="167" fontId="28" fillId="0" borderId="17" xfId="0" applyNumberFormat="1" applyFont="1" applyBorder="1" applyAlignment="1">
      <alignment horizontal="right" vertical="center" wrapText="1" readingOrder="1"/>
    </xf>
    <xf numFmtId="167" fontId="28" fillId="0" borderId="26" xfId="0" applyNumberFormat="1" applyFont="1" applyBorder="1" applyAlignment="1">
      <alignment horizontal="right" vertical="center" wrapText="1" readingOrder="1"/>
    </xf>
    <xf numFmtId="167" fontId="28" fillId="0" borderId="20" xfId="0" applyNumberFormat="1" applyFont="1" applyBorder="1"/>
    <xf numFmtId="0" fontId="28" fillId="0" borderId="18" xfId="0" applyFont="1" applyBorder="1" applyAlignment="1">
      <alignment horizontal="right" vertical="center" wrapText="1" readingOrder="1"/>
    </xf>
    <xf numFmtId="167" fontId="28" fillId="0" borderId="18" xfId="0" applyNumberFormat="1" applyFont="1" applyBorder="1" applyAlignment="1">
      <alignment horizontal="right" vertical="center" wrapText="1" readingOrder="1"/>
    </xf>
    <xf numFmtId="0" fontId="29" fillId="0" borderId="20" xfId="0" applyFont="1" applyBorder="1" applyAlignment="1">
      <alignment horizontal="left" vertical="center" readingOrder="1"/>
    </xf>
    <xf numFmtId="0" fontId="29" fillId="2" borderId="16" xfId="0" applyFont="1" applyFill="1" applyBorder="1" applyAlignment="1">
      <alignment horizontal="left" vertical="center" wrapText="1" readingOrder="1"/>
    </xf>
    <xf numFmtId="0" fontId="29" fillId="2" borderId="16" xfId="0" applyFont="1" applyFill="1" applyBorder="1" applyAlignment="1">
      <alignment horizontal="right" vertical="center" wrapText="1" readingOrder="1"/>
    </xf>
    <xf numFmtId="167" fontId="29" fillId="2" borderId="16" xfId="0" applyNumberFormat="1" applyFont="1" applyFill="1" applyBorder="1" applyAlignment="1">
      <alignment horizontal="right" vertical="center" wrapText="1" readingOrder="1"/>
    </xf>
    <xf numFmtId="167" fontId="29" fillId="2" borderId="24" xfId="0" applyNumberFormat="1" applyFont="1" applyFill="1" applyBorder="1" applyAlignment="1">
      <alignment horizontal="right" vertical="center" wrapText="1" readingOrder="1"/>
    </xf>
    <xf numFmtId="165" fontId="10" fillId="0" borderId="1" xfId="1" applyNumberFormat="1" applyFont="1" applyBorder="1" applyAlignment="1">
      <alignment horizontal="right" vertical="center" wrapText="1" readingOrder="1"/>
    </xf>
    <xf numFmtId="165" fontId="8" fillId="0" borderId="18" xfId="1" applyNumberFormat="1" applyFont="1" applyBorder="1" applyAlignment="1">
      <alignment horizontal="right" vertical="center" wrapText="1" readingOrder="1"/>
    </xf>
    <xf numFmtId="165" fontId="8" fillId="0" borderId="22" xfId="1" applyNumberFormat="1" applyFont="1" applyBorder="1" applyAlignment="1">
      <alignment horizontal="right" vertical="center" wrapText="1" readingOrder="1"/>
    </xf>
    <xf numFmtId="167" fontId="28" fillId="0" borderId="27" xfId="0" applyNumberFormat="1" applyFont="1" applyBorder="1"/>
    <xf numFmtId="165" fontId="8" fillId="0" borderId="28" xfId="1" applyNumberFormat="1" applyFont="1" applyBorder="1" applyAlignment="1">
      <alignment horizontal="right" vertical="center" wrapText="1" readingOrder="1"/>
    </xf>
    <xf numFmtId="167" fontId="29" fillId="0" borderId="27" xfId="0" applyNumberFormat="1" applyFont="1" applyBorder="1"/>
    <xf numFmtId="165" fontId="10" fillId="0" borderId="28" xfId="1" applyNumberFormat="1" applyFont="1" applyBorder="1" applyAlignment="1">
      <alignment horizontal="right" vertical="center" wrapText="1" readingOrder="1"/>
    </xf>
    <xf numFmtId="0" fontId="29" fillId="2" borderId="30" xfId="0" applyFont="1" applyFill="1" applyBorder="1" applyAlignment="1">
      <alignment horizontal="left" vertical="center" wrapText="1" readingOrder="1"/>
    </xf>
    <xf numFmtId="0" fontId="12" fillId="3" borderId="27" xfId="0" applyFont="1" applyFill="1" applyBorder="1" applyAlignment="1">
      <alignment horizontal="left" vertical="center" wrapText="1" readingOrder="1"/>
    </xf>
    <xf numFmtId="0" fontId="27" fillId="3" borderId="1" xfId="0" applyFont="1" applyFill="1" applyBorder="1" applyAlignment="1">
      <alignment horizontal="right" vertical="center" wrapText="1" readingOrder="1"/>
    </xf>
    <xf numFmtId="167" fontId="27" fillId="3" borderId="1" xfId="0" applyNumberFormat="1" applyFont="1" applyFill="1" applyBorder="1" applyAlignment="1">
      <alignment horizontal="right" vertical="center" wrapText="1" readingOrder="1"/>
    </xf>
    <xf numFmtId="167" fontId="12" fillId="3" borderId="1" xfId="0" applyNumberFormat="1" applyFont="1" applyFill="1" applyBorder="1" applyAlignment="1">
      <alignment horizontal="right" vertical="center" wrapText="1" readingOrder="1"/>
    </xf>
    <xf numFmtId="0" fontId="12" fillId="3" borderId="1" xfId="0" applyFont="1" applyFill="1" applyBorder="1" applyAlignment="1">
      <alignment horizontal="left" vertical="center" wrapText="1" readingOrder="1"/>
    </xf>
    <xf numFmtId="167" fontId="12" fillId="3" borderId="28" xfId="0" applyNumberFormat="1" applyFont="1" applyFill="1" applyBorder="1" applyAlignment="1">
      <alignment horizontal="right" vertical="center" wrapText="1" readingOrder="1"/>
    </xf>
    <xf numFmtId="0" fontId="3" fillId="3" borderId="0" xfId="0" applyFont="1" applyFill="1" applyAlignment="1">
      <alignment horizontal="right" vertical="center" wrapText="1" readingOrder="1"/>
    </xf>
    <xf numFmtId="167" fontId="13" fillId="0" borderId="18" xfId="1" applyNumberFormat="1" applyFont="1" applyBorder="1" applyAlignment="1">
      <alignment vertical="center" wrapText="1" readingOrder="1"/>
    </xf>
    <xf numFmtId="0" fontId="3" fillId="3" borderId="0" xfId="0" applyFont="1" applyFill="1" applyAlignment="1">
      <alignment horizontal="left" vertical="center" wrapText="1" indent="2" readingOrder="1"/>
    </xf>
    <xf numFmtId="0" fontId="3" fillId="3" borderId="23" xfId="0" applyFont="1" applyFill="1" applyBorder="1" applyAlignment="1">
      <alignment horizontal="right" vertical="center" wrapText="1" readingOrder="1"/>
    </xf>
    <xf numFmtId="0" fontId="3" fillId="3" borderId="1" xfId="0" applyFont="1" applyFill="1" applyBorder="1" applyAlignment="1">
      <alignment horizontal="right" vertical="center" wrapText="1" readingOrder="1"/>
    </xf>
    <xf numFmtId="168" fontId="40" fillId="0" borderId="0" xfId="7" applyNumberFormat="1" applyFont="1" applyAlignment="1">
      <alignment horizontal="right" vertical="top"/>
    </xf>
    <xf numFmtId="0" fontId="32" fillId="0" borderId="0" xfId="0" applyFont="1"/>
    <xf numFmtId="0" fontId="43" fillId="0" borderId="0" xfId="0" applyFont="1"/>
    <xf numFmtId="167" fontId="29" fillId="0" borderId="28" xfId="0" applyNumberFormat="1" applyFont="1" applyBorder="1" applyAlignment="1">
      <alignment horizontal="right" vertical="center" wrapText="1" readingOrder="1"/>
    </xf>
    <xf numFmtId="173" fontId="2" fillId="0" borderId="0" xfId="0" applyNumberFormat="1" applyFont="1"/>
    <xf numFmtId="164" fontId="2" fillId="0" borderId="0" xfId="1" applyFont="1"/>
    <xf numFmtId="0" fontId="15"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right" vertical="top"/>
    </xf>
    <xf numFmtId="0" fontId="3" fillId="3" borderId="0" xfId="0" applyFont="1" applyFill="1" applyAlignment="1">
      <alignment horizontal="left" vertical="top" wrapText="1" readingOrder="1"/>
    </xf>
    <xf numFmtId="0" fontId="3" fillId="3" borderId="0" xfId="0" applyFont="1" applyFill="1" applyAlignment="1">
      <alignment horizontal="right" vertical="top" wrapText="1" readingOrder="1"/>
    </xf>
    <xf numFmtId="0" fontId="5" fillId="0" borderId="20" xfId="0" applyFont="1" applyBorder="1" applyAlignment="1">
      <alignment horizontal="left" vertical="top" readingOrder="1"/>
    </xf>
    <xf numFmtId="0" fontId="5" fillId="0" borderId="18" xfId="0" applyFont="1" applyBorder="1" applyAlignment="1">
      <alignment horizontal="right" vertical="top" wrapText="1" readingOrder="1"/>
    </xf>
    <xf numFmtId="167" fontId="5" fillId="0" borderId="18" xfId="0" applyNumberFormat="1" applyFont="1" applyBorder="1" applyAlignment="1">
      <alignment horizontal="right" vertical="top" wrapText="1" readingOrder="1"/>
    </xf>
    <xf numFmtId="167" fontId="13" fillId="0" borderId="18" xfId="0" applyNumberFormat="1" applyFont="1" applyBorder="1" applyAlignment="1">
      <alignment horizontal="right" vertical="top" wrapText="1"/>
    </xf>
    <xf numFmtId="0" fontId="28" fillId="0" borderId="18" xfId="0" applyFont="1" applyBorder="1" applyAlignment="1">
      <alignment horizontal="right" vertical="top" wrapText="1"/>
    </xf>
    <xf numFmtId="0" fontId="28" fillId="0" borderId="22" xfId="0" applyFont="1" applyBorder="1" applyAlignment="1">
      <alignment horizontal="right" vertical="top" wrapText="1"/>
    </xf>
    <xf numFmtId="167" fontId="28" fillId="0" borderId="20" xfId="0" applyNumberFormat="1" applyFont="1" applyBorder="1" applyAlignment="1">
      <alignment vertical="top"/>
    </xf>
    <xf numFmtId="0" fontId="7" fillId="0" borderId="18" xfId="0" applyFont="1" applyBorder="1" applyAlignment="1">
      <alignment horizontal="right" vertical="top" wrapText="1" readingOrder="1"/>
    </xf>
    <xf numFmtId="167" fontId="7" fillId="0" borderId="18" xfId="1" applyNumberFormat="1" applyFont="1" applyFill="1" applyBorder="1" applyAlignment="1">
      <alignment horizontal="right" vertical="top" wrapText="1" readingOrder="1"/>
    </xf>
    <xf numFmtId="167" fontId="13" fillId="0" borderId="18" xfId="1" applyNumberFormat="1" applyFont="1" applyFill="1" applyBorder="1" applyAlignment="1">
      <alignment horizontal="right" vertical="top" wrapText="1" readingOrder="1"/>
    </xf>
    <xf numFmtId="17" fontId="7" fillId="0" borderId="18" xfId="0" applyNumberFormat="1" applyFont="1" applyBorder="1" applyAlignment="1">
      <alignment horizontal="right" vertical="top" wrapText="1" readingOrder="1"/>
    </xf>
    <xf numFmtId="9" fontId="7" fillId="0" borderId="18" xfId="0" applyNumberFormat="1" applyFont="1" applyBorder="1" applyAlignment="1">
      <alignment horizontal="right" vertical="top" wrapText="1" readingOrder="1"/>
    </xf>
    <xf numFmtId="167" fontId="8" fillId="0" borderId="18" xfId="1" applyNumberFormat="1" applyFont="1" applyBorder="1" applyAlignment="1">
      <alignment horizontal="right" vertical="top" wrapText="1" readingOrder="1"/>
    </xf>
    <xf numFmtId="167" fontId="8" fillId="0" borderId="22" xfId="1" applyNumberFormat="1" applyFont="1" applyBorder="1" applyAlignment="1">
      <alignment horizontal="right" vertical="top" wrapText="1" readingOrder="1"/>
    </xf>
    <xf numFmtId="167" fontId="7" fillId="0" borderId="18" xfId="1" applyNumberFormat="1" applyFont="1" applyBorder="1" applyAlignment="1">
      <alignment horizontal="right" vertical="top" wrapText="1" readingOrder="1"/>
    </xf>
    <xf numFmtId="167" fontId="13" fillId="0" borderId="18" xfId="1" applyNumberFormat="1" applyFont="1" applyBorder="1" applyAlignment="1">
      <alignment horizontal="right" vertical="top" wrapText="1" readingOrder="1"/>
    </xf>
    <xf numFmtId="0" fontId="9" fillId="2" borderId="20" xfId="0" applyFont="1" applyFill="1" applyBorder="1" applyAlignment="1">
      <alignment horizontal="left" vertical="top" readingOrder="1"/>
    </xf>
    <xf numFmtId="0" fontId="9" fillId="2" borderId="18" xfId="0" applyFont="1" applyFill="1" applyBorder="1" applyAlignment="1">
      <alignment horizontal="right" vertical="top" wrapText="1" readingOrder="1"/>
    </xf>
    <xf numFmtId="167" fontId="9" fillId="2" borderId="18" xfId="1" applyNumberFormat="1" applyFont="1" applyFill="1" applyBorder="1" applyAlignment="1">
      <alignment horizontal="right" vertical="top" wrapText="1" readingOrder="1"/>
    </xf>
    <xf numFmtId="167" fontId="14" fillId="2" borderId="18" xfId="1" applyNumberFormat="1" applyFont="1" applyFill="1" applyBorder="1" applyAlignment="1">
      <alignment horizontal="right" vertical="top" wrapText="1" readingOrder="1"/>
    </xf>
    <xf numFmtId="0" fontId="29" fillId="2" borderId="18" xfId="0" applyFont="1" applyFill="1" applyBorder="1" applyAlignment="1">
      <alignment horizontal="right" vertical="top" wrapText="1"/>
    </xf>
    <xf numFmtId="167" fontId="10" fillId="2" borderId="18" xfId="1" applyNumberFormat="1" applyFont="1" applyFill="1" applyBorder="1" applyAlignment="1">
      <alignment horizontal="right" vertical="top" wrapText="1" readingOrder="1"/>
    </xf>
    <xf numFmtId="167" fontId="10" fillId="2" borderId="22" xfId="1" applyNumberFormat="1" applyFont="1" applyFill="1" applyBorder="1" applyAlignment="1">
      <alignment horizontal="right" vertical="top" wrapText="1" readingOrder="1"/>
    </xf>
    <xf numFmtId="0" fontId="25" fillId="0" borderId="0" xfId="0" applyFont="1" applyAlignment="1">
      <alignment vertical="top"/>
    </xf>
    <xf numFmtId="167" fontId="5" fillId="0" borderId="18" xfId="1" applyNumberFormat="1" applyFont="1" applyBorder="1" applyAlignment="1">
      <alignment horizontal="right" vertical="top" wrapText="1" readingOrder="1"/>
    </xf>
    <xf numFmtId="167" fontId="13" fillId="0" borderId="18" xfId="1" applyNumberFormat="1" applyFont="1" applyBorder="1" applyAlignment="1">
      <alignment horizontal="right" vertical="top" wrapText="1"/>
    </xf>
    <xf numFmtId="167" fontId="28" fillId="0" borderId="18" xfId="1" applyNumberFormat="1" applyFont="1" applyBorder="1" applyAlignment="1">
      <alignment horizontal="right" vertical="top" wrapText="1"/>
    </xf>
    <xf numFmtId="167" fontId="28" fillId="0" borderId="22" xfId="1" applyNumberFormat="1" applyFont="1" applyBorder="1" applyAlignment="1">
      <alignment horizontal="right" vertical="top" wrapText="1"/>
    </xf>
    <xf numFmtId="0" fontId="28" fillId="0" borderId="20" xfId="0" applyFont="1" applyBorder="1" applyAlignment="1">
      <alignment horizontal="left" vertical="top"/>
    </xf>
    <xf numFmtId="0" fontId="5" fillId="0" borderId="20" xfId="0" applyFont="1" applyBorder="1" applyAlignment="1">
      <alignment vertical="top" readingOrder="1"/>
    </xf>
    <xf numFmtId="0" fontId="51" fillId="0" borderId="0" xfId="0" applyFont="1" applyAlignment="1">
      <alignment vertical="top"/>
    </xf>
    <xf numFmtId="0" fontId="7" fillId="0" borderId="20" xfId="0" applyFont="1" applyBorder="1" applyAlignment="1">
      <alignment vertical="top" readingOrder="1"/>
    </xf>
    <xf numFmtId="164" fontId="7" fillId="0" borderId="18" xfId="1" applyFont="1" applyFill="1" applyBorder="1" applyAlignment="1">
      <alignment horizontal="right" vertical="top" wrapText="1" readingOrder="1"/>
    </xf>
    <xf numFmtId="0" fontId="7" fillId="0" borderId="18" xfId="0" applyFont="1" applyBorder="1" applyAlignment="1">
      <alignment horizontal="center" vertical="top" wrapText="1" readingOrder="1"/>
    </xf>
    <xf numFmtId="0" fontId="12" fillId="3" borderId="20" xfId="0" applyFont="1" applyFill="1" applyBorder="1" applyAlignment="1">
      <alignment vertical="top" readingOrder="1"/>
    </xf>
    <xf numFmtId="0" fontId="12" fillId="3" borderId="18" xfId="0" applyFont="1" applyFill="1" applyBorder="1" applyAlignment="1">
      <alignment horizontal="right" vertical="top" wrapText="1" readingOrder="1"/>
    </xf>
    <xf numFmtId="0" fontId="28" fillId="3" borderId="18" xfId="0" applyFont="1" applyFill="1" applyBorder="1" applyAlignment="1">
      <alignment horizontal="right" vertical="top" wrapText="1"/>
    </xf>
    <xf numFmtId="167" fontId="12" fillId="3" borderId="18" xfId="1" applyNumberFormat="1" applyFont="1" applyFill="1" applyBorder="1" applyAlignment="1">
      <alignment horizontal="right" vertical="top" wrapText="1" readingOrder="1"/>
    </xf>
    <xf numFmtId="0" fontId="42" fillId="0" borderId="0" xfId="0" applyFont="1" applyAlignment="1">
      <alignment horizontal="left" vertical="top" readingOrder="1"/>
    </xf>
    <xf numFmtId="0" fontId="32" fillId="0" borderId="0" xfId="0" applyFont="1" applyAlignment="1">
      <alignment vertical="top"/>
    </xf>
    <xf numFmtId="0" fontId="3" fillId="3" borderId="19" xfId="0" applyFont="1" applyFill="1" applyBorder="1" applyAlignment="1">
      <alignment horizontal="left" vertical="top" wrapText="1" readingOrder="1"/>
    </xf>
    <xf numFmtId="0" fontId="5" fillId="0" borderId="1" xfId="0" applyFont="1" applyBorder="1" applyAlignment="1">
      <alignment horizontal="right" vertical="top" wrapText="1" readingOrder="1"/>
    </xf>
    <xf numFmtId="167" fontId="5" fillId="0" borderId="1" xfId="0" applyNumberFormat="1" applyFont="1" applyBorder="1" applyAlignment="1">
      <alignment horizontal="right" vertical="top" wrapText="1" readingOrder="1"/>
    </xf>
    <xf numFmtId="167" fontId="28" fillId="0" borderId="1" xfId="0" applyNumberFormat="1" applyFont="1" applyBorder="1" applyAlignment="1">
      <alignment horizontal="right" vertical="top" wrapText="1"/>
    </xf>
    <xf numFmtId="0" fontId="28" fillId="0" borderId="1" xfId="0" applyFont="1" applyBorder="1" applyAlignment="1">
      <alignment horizontal="right" vertical="top" wrapText="1"/>
    </xf>
    <xf numFmtId="0" fontId="28" fillId="0" borderId="28" xfId="0" applyFont="1" applyBorder="1" applyAlignment="1">
      <alignment horizontal="right" vertical="top" wrapText="1"/>
    </xf>
    <xf numFmtId="0" fontId="28" fillId="0" borderId="18" xfId="0" applyFont="1" applyBorder="1" applyAlignment="1">
      <alignment horizontal="right" vertical="top" wrapText="1" readingOrder="1"/>
    </xf>
    <xf numFmtId="167" fontId="2" fillId="0" borderId="0" xfId="0" applyNumberFormat="1" applyFont="1" applyAlignment="1">
      <alignment vertical="top"/>
    </xf>
    <xf numFmtId="17" fontId="7" fillId="0" borderId="0" xfId="0" applyNumberFormat="1" applyFont="1" applyAlignment="1">
      <alignment vertical="top" wrapText="1" readingOrder="1"/>
    </xf>
    <xf numFmtId="9" fontId="7" fillId="0" borderId="0" xfId="0" applyNumberFormat="1" applyFont="1" applyAlignment="1">
      <alignment vertical="top" wrapText="1" readingOrder="1"/>
    </xf>
    <xf numFmtId="167" fontId="13" fillId="0" borderId="18" xfId="1" applyNumberFormat="1" applyFont="1" applyBorder="1" applyAlignment="1">
      <alignment vertical="top" wrapText="1" readingOrder="1"/>
    </xf>
    <xf numFmtId="167" fontId="8" fillId="0" borderId="18" xfId="1" applyNumberFormat="1" applyFont="1" applyFill="1" applyBorder="1" applyAlignment="1">
      <alignment horizontal="right" vertical="top" wrapText="1" readingOrder="1"/>
    </xf>
    <xf numFmtId="167" fontId="8" fillId="0" borderId="22" xfId="1" applyNumberFormat="1" applyFont="1" applyFill="1" applyBorder="1" applyAlignment="1">
      <alignment horizontal="right" vertical="top" wrapText="1" readingOrder="1"/>
    </xf>
    <xf numFmtId="0" fontId="50" fillId="0" borderId="0" xfId="0" applyFont="1" applyAlignment="1">
      <alignment vertical="top"/>
    </xf>
    <xf numFmtId="0" fontId="13" fillId="0" borderId="18" xfId="0" applyFont="1" applyBorder="1" applyAlignment="1">
      <alignment horizontal="right" vertical="top" wrapText="1" readingOrder="1"/>
    </xf>
    <xf numFmtId="0" fontId="14" fillId="2" borderId="18" xfId="0" applyFont="1" applyFill="1" applyBorder="1" applyAlignment="1">
      <alignment horizontal="right" vertical="top" wrapText="1"/>
    </xf>
    <xf numFmtId="167" fontId="12" fillId="3" borderId="22" xfId="1" applyNumberFormat="1" applyFont="1" applyFill="1" applyBorder="1" applyAlignment="1">
      <alignment horizontal="right" vertical="top" wrapText="1" readingOrder="1"/>
    </xf>
    <xf numFmtId="0" fontId="31" fillId="0" borderId="0" xfId="0" applyFont="1" applyAlignment="1">
      <alignment horizontal="left" vertical="top" readingOrder="1"/>
    </xf>
    <xf numFmtId="0" fontId="31" fillId="0" borderId="0" xfId="0" applyFont="1" applyAlignment="1">
      <alignment horizontal="left" vertical="top" wrapText="1" readingOrder="1"/>
    </xf>
    <xf numFmtId="167" fontId="31" fillId="0" borderId="0" xfId="1" applyNumberFormat="1" applyFont="1" applyBorder="1" applyAlignment="1">
      <alignment horizontal="right" vertical="top" wrapText="1" readingOrder="1"/>
    </xf>
    <xf numFmtId="167" fontId="33" fillId="0" borderId="0" xfId="1" applyNumberFormat="1" applyFont="1" applyBorder="1" applyAlignment="1">
      <alignment horizontal="right" vertical="top" wrapText="1" readingOrder="1"/>
    </xf>
    <xf numFmtId="0" fontId="31" fillId="0" borderId="0" xfId="0" applyFont="1" applyAlignment="1">
      <alignment horizontal="right" vertical="top" wrapText="1" readingOrder="1"/>
    </xf>
    <xf numFmtId="17" fontId="31" fillId="0" borderId="0" xfId="0" applyNumberFormat="1" applyFont="1" applyAlignment="1">
      <alignment horizontal="right" vertical="top" wrapText="1" readingOrder="1"/>
    </xf>
    <xf numFmtId="0" fontId="22" fillId="0" borderId="0" xfId="0" applyFont="1" applyAlignment="1">
      <alignment horizontal="left" vertical="top" wrapText="1" readingOrder="1"/>
    </xf>
    <xf numFmtId="167" fontId="22" fillId="0" borderId="0" xfId="1" applyNumberFormat="1" applyFont="1" applyBorder="1" applyAlignment="1">
      <alignment horizontal="right" vertical="top" wrapText="1" readingOrder="1"/>
    </xf>
    <xf numFmtId="167" fontId="20" fillId="0" borderId="0" xfId="1" applyNumberFormat="1" applyFont="1" applyBorder="1" applyAlignment="1">
      <alignment horizontal="right" vertical="top" wrapText="1" readingOrder="1"/>
    </xf>
    <xf numFmtId="0" fontId="22" fillId="0" borderId="0" xfId="0" applyFont="1" applyAlignment="1">
      <alignment horizontal="right" vertical="top" wrapText="1" readingOrder="1"/>
    </xf>
    <xf numFmtId="17" fontId="22" fillId="0" borderId="0" xfId="0" applyNumberFormat="1" applyFont="1" applyAlignment="1">
      <alignment horizontal="right" vertical="top" wrapText="1" readingOrder="1"/>
    </xf>
    <xf numFmtId="0" fontId="22" fillId="0" borderId="0" xfId="0" applyFont="1" applyAlignment="1">
      <alignment horizontal="left" vertical="top" readingOrder="1"/>
    </xf>
    <xf numFmtId="9" fontId="22" fillId="0" borderId="0" xfId="0" applyNumberFormat="1" applyFont="1" applyAlignment="1">
      <alignment horizontal="right" vertical="top" wrapText="1" readingOrder="1"/>
    </xf>
    <xf numFmtId="165" fontId="2" fillId="0" borderId="0" xfId="0" applyNumberFormat="1" applyFont="1" applyAlignment="1">
      <alignment vertical="top"/>
    </xf>
    <xf numFmtId="0" fontId="13" fillId="0" borderId="0" xfId="0" applyFont="1" applyAlignment="1">
      <alignment vertical="top"/>
    </xf>
    <xf numFmtId="0" fontId="13" fillId="0" borderId="18" xfId="0" applyFont="1" applyBorder="1" applyAlignment="1">
      <alignment horizontal="right" vertical="top" wrapText="1"/>
    </xf>
    <xf numFmtId="164" fontId="7" fillId="0" borderId="18" xfId="6" applyFont="1" applyFill="1" applyBorder="1" applyAlignment="1">
      <alignment horizontal="right" vertical="top" wrapText="1" readingOrder="1"/>
    </xf>
    <xf numFmtId="167" fontId="13" fillId="0" borderId="0" xfId="0" applyNumberFormat="1" applyFont="1" applyAlignment="1">
      <alignment vertical="top"/>
    </xf>
    <xf numFmtId="0" fontId="14" fillId="0" borderId="0" xfId="0" applyFont="1" applyAlignment="1">
      <alignment vertical="top"/>
    </xf>
    <xf numFmtId="0" fontId="9" fillId="0" borderId="20" xfId="0" applyFont="1" applyBorder="1" applyAlignment="1">
      <alignment horizontal="left" vertical="top" readingOrder="1"/>
    </xf>
    <xf numFmtId="0" fontId="12" fillId="3" borderId="0" xfId="0" applyFont="1" applyFill="1" applyAlignment="1">
      <alignment vertical="top" readingOrder="1"/>
    </xf>
    <xf numFmtId="0" fontId="12" fillId="3" borderId="0" xfId="0" applyFont="1" applyFill="1" applyAlignment="1">
      <alignment horizontal="right" vertical="top" wrapText="1" readingOrder="1"/>
    </xf>
    <xf numFmtId="0" fontId="13" fillId="3" borderId="0" xfId="0" applyFont="1" applyFill="1" applyAlignment="1">
      <alignment horizontal="right" vertical="top" wrapText="1"/>
    </xf>
    <xf numFmtId="0" fontId="28" fillId="3" borderId="0" xfId="0" applyFont="1" applyFill="1" applyAlignment="1">
      <alignment horizontal="right" vertical="top" wrapText="1"/>
    </xf>
    <xf numFmtId="167" fontId="12" fillId="3" borderId="0" xfId="1" applyNumberFormat="1" applyFont="1" applyFill="1" applyBorder="1" applyAlignment="1">
      <alignment horizontal="right" vertical="top" wrapText="1" readingOrder="1"/>
    </xf>
    <xf numFmtId="0" fontId="13" fillId="0" borderId="0" xfId="0" applyFont="1" applyAlignment="1">
      <alignment horizontal="left" vertical="top"/>
    </xf>
    <xf numFmtId="165" fontId="2" fillId="0" borderId="0" xfId="1" applyNumberFormat="1" applyFont="1" applyAlignment="1">
      <alignment vertical="top"/>
    </xf>
    <xf numFmtId="0" fontId="16" fillId="0" borderId="0" xfId="0" applyFont="1" applyAlignment="1">
      <alignment vertical="top"/>
    </xf>
    <xf numFmtId="0" fontId="3" fillId="3" borderId="32" xfId="0" applyFont="1" applyFill="1" applyBorder="1" applyAlignment="1">
      <alignment vertical="top" wrapText="1" readingOrder="1"/>
    </xf>
    <xf numFmtId="0" fontId="3" fillId="3" borderId="19" xfId="0" applyFont="1" applyFill="1" applyBorder="1" applyAlignment="1">
      <alignment vertical="top" wrapText="1" readingOrder="1"/>
    </xf>
    <xf numFmtId="0" fontId="3" fillId="3" borderId="29" xfId="0" applyFont="1" applyFill="1" applyBorder="1" applyAlignment="1">
      <alignment vertical="top" wrapText="1" readingOrder="1"/>
    </xf>
    <xf numFmtId="0" fontId="3" fillId="3" borderId="0" xfId="0" applyFont="1" applyFill="1" applyAlignment="1">
      <alignment vertical="top" wrapText="1" readingOrder="1"/>
    </xf>
    <xf numFmtId="165" fontId="28" fillId="0" borderId="18" xfId="1" applyNumberFormat="1" applyFont="1" applyBorder="1" applyAlignment="1">
      <alignment horizontal="right" vertical="top" wrapText="1"/>
    </xf>
    <xf numFmtId="165" fontId="28" fillId="0" borderId="22" xfId="1" applyNumberFormat="1" applyFont="1" applyBorder="1" applyAlignment="1">
      <alignment horizontal="right" vertical="top" wrapText="1"/>
    </xf>
    <xf numFmtId="164" fontId="7" fillId="0" borderId="18" xfId="1" applyFont="1" applyBorder="1" applyAlignment="1">
      <alignment horizontal="right" vertical="top" wrapText="1" readingOrder="1"/>
    </xf>
    <xf numFmtId="165" fontId="8" fillId="0" borderId="18" xfId="1" applyNumberFormat="1" applyFont="1" applyBorder="1" applyAlignment="1">
      <alignment horizontal="right" vertical="top" wrapText="1" readingOrder="1"/>
    </xf>
    <xf numFmtId="165" fontId="8" fillId="0" borderId="22" xfId="1" applyNumberFormat="1" applyFont="1" applyBorder="1" applyAlignment="1">
      <alignment horizontal="right" vertical="top" wrapText="1" readingOrder="1"/>
    </xf>
    <xf numFmtId="172" fontId="7" fillId="0" borderId="18" xfId="1" applyNumberFormat="1" applyFont="1" applyFill="1" applyBorder="1" applyAlignment="1">
      <alignment horizontal="right" vertical="top" wrapText="1" readingOrder="1"/>
    </xf>
    <xf numFmtId="165" fontId="7" fillId="0" borderId="18" xfId="1" applyNumberFormat="1" applyFont="1" applyFill="1" applyBorder="1" applyAlignment="1">
      <alignment horizontal="right" vertical="top" wrapText="1" readingOrder="1"/>
    </xf>
    <xf numFmtId="165" fontId="7" fillId="0" borderId="18" xfId="1" applyNumberFormat="1" applyFont="1" applyBorder="1" applyAlignment="1">
      <alignment horizontal="right" vertical="top" wrapText="1" readingOrder="1"/>
    </xf>
    <xf numFmtId="172" fontId="7" fillId="0" borderId="18" xfId="1" applyNumberFormat="1" applyFont="1" applyFill="1" applyBorder="1" applyAlignment="1">
      <alignment horizontal="left" vertical="top" wrapText="1" readingOrder="1"/>
    </xf>
    <xf numFmtId="164" fontId="7" fillId="5" borderId="18" xfId="1" applyFont="1" applyFill="1" applyBorder="1" applyAlignment="1">
      <alignment horizontal="right" vertical="top" wrapText="1" readingOrder="1"/>
    </xf>
    <xf numFmtId="172" fontId="7" fillId="0" borderId="18" xfId="1" applyNumberFormat="1" applyFont="1" applyBorder="1" applyAlignment="1">
      <alignment horizontal="right" vertical="top" wrapText="1" readingOrder="1"/>
    </xf>
    <xf numFmtId="0" fontId="9" fillId="2" borderId="16" xfId="0" applyFont="1" applyFill="1" applyBorder="1" applyAlignment="1">
      <alignment horizontal="left" vertical="top" readingOrder="1"/>
    </xf>
    <xf numFmtId="0" fontId="9" fillId="2" borderId="16" xfId="0" applyFont="1" applyFill="1" applyBorder="1" applyAlignment="1">
      <alignment horizontal="right" vertical="top" wrapText="1" readingOrder="1"/>
    </xf>
    <xf numFmtId="0" fontId="29" fillId="2" borderId="16" xfId="0" applyFont="1" applyFill="1" applyBorder="1" applyAlignment="1">
      <alignment horizontal="right" vertical="top" wrapText="1"/>
    </xf>
    <xf numFmtId="167" fontId="10" fillId="2" borderId="16" xfId="1" applyNumberFormat="1" applyFont="1" applyFill="1" applyBorder="1" applyAlignment="1">
      <alignment horizontal="right" vertical="top" wrapText="1" readingOrder="1"/>
    </xf>
    <xf numFmtId="0" fontId="3" fillId="3" borderId="15" xfId="0" applyFont="1" applyFill="1" applyBorder="1" applyAlignment="1">
      <alignment horizontal="left" vertical="top" readingOrder="1"/>
    </xf>
    <xf numFmtId="0" fontId="3" fillId="3" borderId="15" xfId="0" applyFont="1" applyFill="1" applyBorder="1" applyAlignment="1">
      <alignment horizontal="right" vertical="top" wrapText="1" readingOrder="1"/>
    </xf>
    <xf numFmtId="0" fontId="3" fillId="3" borderId="15" xfId="0" applyFont="1" applyFill="1" applyBorder="1" applyAlignment="1">
      <alignment horizontal="right" vertical="top" wrapText="1"/>
    </xf>
    <xf numFmtId="167" fontId="3" fillId="3" borderId="15" xfId="1" applyNumberFormat="1" applyFont="1" applyFill="1" applyBorder="1" applyAlignment="1">
      <alignment horizontal="right" vertical="top" wrapText="1" readingOrder="1"/>
    </xf>
    <xf numFmtId="0" fontId="26" fillId="0" borderId="0" xfId="0" applyFont="1" applyAlignment="1">
      <alignment horizontal="left" vertical="top" readingOrder="1"/>
    </xf>
    <xf numFmtId="0" fontId="21" fillId="0" borderId="0" xfId="0" applyFont="1" applyAlignment="1">
      <alignment horizontal="right" vertical="top" wrapText="1"/>
    </xf>
    <xf numFmtId="0" fontId="0" fillId="0" borderId="0" xfId="0" applyAlignment="1">
      <alignment vertical="top"/>
    </xf>
    <xf numFmtId="0" fontId="28" fillId="0" borderId="18" xfId="0" applyFont="1" applyBorder="1" applyAlignment="1">
      <alignment vertical="top" wrapText="1"/>
    </xf>
    <xf numFmtId="0" fontId="28" fillId="0" borderId="18" xfId="0" applyFont="1" applyBorder="1" applyAlignment="1">
      <alignment horizontal="center" vertical="top" wrapText="1"/>
    </xf>
    <xf numFmtId="1" fontId="7" fillId="0" borderId="18" xfId="0" applyNumberFormat="1" applyFont="1" applyBorder="1" applyAlignment="1">
      <alignment vertical="top" wrapText="1" readingOrder="1"/>
    </xf>
    <xf numFmtId="164" fontId="7" fillId="0" borderId="18" xfId="1" applyFont="1" applyBorder="1" applyAlignment="1">
      <alignment vertical="top" wrapText="1" readingOrder="1"/>
    </xf>
    <xf numFmtId="0" fontId="7" fillId="0" borderId="18" xfId="4" applyFont="1" applyBorder="1" applyAlignment="1">
      <alignment horizontal="right" vertical="top" wrapText="1" readingOrder="1"/>
    </xf>
    <xf numFmtId="17" fontId="7" fillId="0" borderId="18" xfId="4" applyNumberFormat="1" applyFont="1" applyBorder="1" applyAlignment="1">
      <alignment horizontal="right" vertical="top" wrapText="1" readingOrder="1"/>
    </xf>
    <xf numFmtId="165" fontId="8" fillId="0" borderId="18" xfId="5" applyNumberFormat="1" applyFont="1" applyBorder="1" applyAlignment="1">
      <alignment horizontal="right" vertical="top" wrapText="1" readingOrder="1"/>
    </xf>
    <xf numFmtId="165" fontId="8" fillId="0" borderId="22" xfId="5" applyNumberFormat="1" applyFont="1" applyBorder="1" applyAlignment="1">
      <alignment horizontal="right" vertical="top" wrapText="1" readingOrder="1"/>
    </xf>
    <xf numFmtId="0" fontId="3" fillId="3" borderId="20" xfId="0" applyFont="1" applyFill="1" applyBorder="1" applyAlignment="1">
      <alignment horizontal="left" vertical="top" readingOrder="1"/>
    </xf>
    <xf numFmtId="0" fontId="3" fillId="3" borderId="18" xfId="0" applyFont="1" applyFill="1" applyBorder="1" applyAlignment="1">
      <alignment horizontal="left" vertical="top" wrapText="1" readingOrder="1"/>
    </xf>
    <xf numFmtId="0" fontId="3" fillId="3" borderId="18" xfId="0" applyFont="1" applyFill="1" applyBorder="1" applyAlignment="1">
      <alignment horizontal="right" vertical="top" wrapText="1"/>
    </xf>
    <xf numFmtId="167" fontId="3" fillId="3" borderId="18" xfId="1" applyNumberFormat="1" applyFont="1" applyFill="1" applyBorder="1" applyAlignment="1">
      <alignment horizontal="right" vertical="top" wrapText="1" readingOrder="1"/>
    </xf>
    <xf numFmtId="1" fontId="7" fillId="0" borderId="18" xfId="0" applyNumberFormat="1" applyFont="1" applyBorder="1" applyAlignment="1">
      <alignment horizontal="right" vertical="top" wrapText="1" readingOrder="1"/>
    </xf>
    <xf numFmtId="0" fontId="9" fillId="2" borderId="16" xfId="0" applyFont="1" applyFill="1" applyBorder="1" applyAlignment="1">
      <alignment horizontal="left" vertical="top" wrapText="1" readingOrder="1"/>
    </xf>
    <xf numFmtId="167" fontId="28" fillId="2" borderId="16" xfId="1" applyNumberFormat="1" applyFont="1" applyFill="1" applyBorder="1" applyAlignment="1">
      <alignment horizontal="right" vertical="top" wrapText="1" readingOrder="1"/>
    </xf>
    <xf numFmtId="0" fontId="9" fillId="2" borderId="15" xfId="0" applyFont="1" applyFill="1" applyBorder="1" applyAlignment="1">
      <alignment horizontal="left" vertical="top" readingOrder="1"/>
    </xf>
    <xf numFmtId="0" fontId="9" fillId="2" borderId="15" xfId="0" applyFont="1" applyFill="1" applyBorder="1" applyAlignment="1">
      <alignment horizontal="left" vertical="top" wrapText="1" readingOrder="1"/>
    </xf>
    <xf numFmtId="0" fontId="29" fillId="2" borderId="15" xfId="0" applyFont="1" applyFill="1" applyBorder="1" applyAlignment="1">
      <alignment horizontal="right" vertical="top" wrapText="1"/>
    </xf>
    <xf numFmtId="167" fontId="28" fillId="2" borderId="15" xfId="1" applyNumberFormat="1" applyFont="1" applyFill="1" applyBorder="1" applyAlignment="1">
      <alignment horizontal="right" vertical="top" wrapText="1" readingOrder="1"/>
    </xf>
    <xf numFmtId="167" fontId="10" fillId="2" borderId="15" xfId="1" applyNumberFormat="1" applyFont="1" applyFill="1" applyBorder="1" applyAlignment="1">
      <alignment horizontal="right" vertical="top" wrapText="1" readingOrder="1"/>
    </xf>
    <xf numFmtId="0" fontId="11" fillId="0" borderId="0" xfId="0" applyFont="1" applyAlignment="1">
      <alignment vertical="top" wrapText="1" readingOrder="1"/>
    </xf>
    <xf numFmtId="0" fontId="28" fillId="0" borderId="0" xfId="0" applyFont="1" applyAlignment="1">
      <alignment horizontal="right" vertical="top" wrapText="1"/>
    </xf>
    <xf numFmtId="1" fontId="7" fillId="0" borderId="0" xfId="0" applyNumberFormat="1" applyFont="1" applyAlignment="1">
      <alignment horizontal="right" vertical="top" wrapText="1" readingOrder="1"/>
    </xf>
    <xf numFmtId="165" fontId="8" fillId="0" borderId="0" xfId="1" applyNumberFormat="1" applyFont="1" applyBorder="1" applyAlignment="1">
      <alignment horizontal="right" vertical="top" wrapText="1" readingOrder="1"/>
    </xf>
    <xf numFmtId="165" fontId="8" fillId="0" borderId="26" xfId="1" applyNumberFormat="1" applyFont="1" applyBorder="1" applyAlignment="1">
      <alignment horizontal="right" vertical="top" wrapText="1" readingOrder="1"/>
    </xf>
    <xf numFmtId="0" fontId="12" fillId="3" borderId="0" xfId="0" applyFont="1" applyFill="1" applyAlignment="1">
      <alignment vertical="top" wrapText="1" readingOrder="1"/>
    </xf>
    <xf numFmtId="165" fontId="12" fillId="3" borderId="0" xfId="1" applyNumberFormat="1" applyFont="1" applyFill="1" applyBorder="1" applyAlignment="1">
      <alignment horizontal="right" vertical="top" wrapText="1" readingOrder="1"/>
    </xf>
    <xf numFmtId="167" fontId="0" fillId="0" borderId="0" xfId="0" applyNumberFormat="1" applyAlignment="1">
      <alignment vertical="top"/>
    </xf>
    <xf numFmtId="0" fontId="29" fillId="0" borderId="20" xfId="0" applyFont="1" applyBorder="1" applyAlignment="1">
      <alignment horizontal="left" vertical="top" readingOrder="1"/>
    </xf>
    <xf numFmtId="0" fontId="29" fillId="0" borderId="18" xfId="0" applyFont="1" applyBorder="1" applyAlignment="1">
      <alignment horizontal="right" vertical="top" wrapText="1" readingOrder="1"/>
    </xf>
    <xf numFmtId="165" fontId="29" fillId="0" borderId="18" xfId="1" applyNumberFormat="1" applyFont="1" applyBorder="1" applyAlignment="1">
      <alignment horizontal="left" vertical="top" wrapText="1" readingOrder="1"/>
    </xf>
    <xf numFmtId="9" fontId="28" fillId="0" borderId="22" xfId="2" applyFont="1" applyBorder="1" applyAlignment="1">
      <alignment horizontal="right" vertical="top" wrapText="1"/>
    </xf>
    <xf numFmtId="165" fontId="13" fillId="0" borderId="0" xfId="0" applyNumberFormat="1" applyFont="1" applyAlignment="1">
      <alignment vertical="top"/>
    </xf>
    <xf numFmtId="164" fontId="2" fillId="0" borderId="0" xfId="0" applyNumberFormat="1" applyFont="1" applyAlignment="1">
      <alignment vertical="top"/>
    </xf>
    <xf numFmtId="165" fontId="29" fillId="0" borderId="18" xfId="1" applyNumberFormat="1" applyFont="1" applyFill="1" applyBorder="1" applyAlignment="1">
      <alignment horizontal="right" vertical="top" wrapText="1" readingOrder="1"/>
    </xf>
    <xf numFmtId="165" fontId="28" fillId="0" borderId="18" xfId="1" applyNumberFormat="1" applyFont="1" applyFill="1" applyBorder="1" applyAlignment="1">
      <alignment horizontal="right" vertical="top" wrapText="1" readingOrder="1"/>
    </xf>
    <xf numFmtId="166" fontId="29" fillId="0" borderId="18" xfId="1" applyNumberFormat="1" applyFont="1" applyFill="1" applyBorder="1" applyAlignment="1">
      <alignment horizontal="right" vertical="top" wrapText="1" readingOrder="1"/>
    </xf>
    <xf numFmtId="166" fontId="28" fillId="0" borderId="18" xfId="1" applyNumberFormat="1" applyFont="1" applyFill="1" applyBorder="1" applyAlignment="1">
      <alignment horizontal="right" vertical="top" wrapText="1" readingOrder="1"/>
    </xf>
    <xf numFmtId="9" fontId="28" fillId="0" borderId="18" xfId="2" applyFont="1" applyFill="1" applyBorder="1" applyAlignment="1">
      <alignment horizontal="right" vertical="top" wrapText="1" readingOrder="1"/>
    </xf>
    <xf numFmtId="9" fontId="28" fillId="0" borderId="22" xfId="1" applyNumberFormat="1" applyFont="1" applyFill="1" applyBorder="1" applyAlignment="1">
      <alignment horizontal="right" vertical="top" wrapText="1" readingOrder="1"/>
    </xf>
    <xf numFmtId="164" fontId="13" fillId="0" borderId="0" xfId="1" applyFont="1" applyAlignment="1">
      <alignment vertical="top"/>
    </xf>
    <xf numFmtId="0" fontId="23" fillId="2" borderId="17" xfId="0" applyFont="1" applyFill="1" applyBorder="1" applyAlignment="1">
      <alignment horizontal="left" vertical="top" readingOrder="1"/>
    </xf>
    <xf numFmtId="0" fontId="23" fillId="2" borderId="17" xfId="0" applyFont="1" applyFill="1" applyBorder="1" applyAlignment="1">
      <alignment horizontal="left" vertical="top" wrapText="1" readingOrder="1"/>
    </xf>
    <xf numFmtId="167" fontId="23" fillId="2" borderId="17" xfId="1" applyNumberFormat="1" applyFont="1" applyFill="1" applyBorder="1" applyAlignment="1">
      <alignment horizontal="left" vertical="top" wrapText="1" readingOrder="1"/>
    </xf>
    <xf numFmtId="167" fontId="19" fillId="2" borderId="17" xfId="1" applyNumberFormat="1" applyFont="1" applyFill="1" applyBorder="1" applyAlignment="1">
      <alignment horizontal="right" vertical="top" wrapText="1" readingOrder="1"/>
    </xf>
    <xf numFmtId="0" fontId="24" fillId="2" borderId="17" xfId="0" applyFont="1" applyFill="1" applyBorder="1" applyAlignment="1">
      <alignment horizontal="right" vertical="top" wrapText="1"/>
    </xf>
    <xf numFmtId="0" fontId="25" fillId="2" borderId="17" xfId="0" applyFont="1" applyFill="1" applyBorder="1" applyAlignment="1">
      <alignment horizontal="left" vertical="top" readingOrder="1"/>
    </xf>
    <xf numFmtId="9" fontId="28" fillId="0" borderId="22" xfId="2" applyFont="1" applyFill="1" applyBorder="1" applyAlignment="1">
      <alignment horizontal="right" vertical="top" wrapText="1" readingOrder="1"/>
    </xf>
    <xf numFmtId="164" fontId="28" fillId="0" borderId="22" xfId="1" applyFont="1" applyFill="1" applyBorder="1" applyAlignment="1">
      <alignment horizontal="right" vertical="top" wrapText="1" readingOrder="1"/>
    </xf>
    <xf numFmtId="0" fontId="29" fillId="2" borderId="20" xfId="0" applyFont="1" applyFill="1" applyBorder="1" applyAlignment="1">
      <alignment horizontal="left" vertical="top" readingOrder="1"/>
    </xf>
    <xf numFmtId="0" fontId="29" fillId="2" borderId="18" xfId="0" applyFont="1" applyFill="1" applyBorder="1" applyAlignment="1">
      <alignment horizontal="left" vertical="top" wrapText="1" readingOrder="1"/>
    </xf>
    <xf numFmtId="167" fontId="29" fillId="2" borderId="18" xfId="1" applyNumberFormat="1" applyFont="1" applyFill="1" applyBorder="1" applyAlignment="1">
      <alignment horizontal="left" vertical="top" wrapText="1" readingOrder="1"/>
    </xf>
    <xf numFmtId="167" fontId="29" fillId="2" borderId="18" xfId="1" applyNumberFormat="1" applyFont="1" applyFill="1" applyBorder="1" applyAlignment="1">
      <alignment horizontal="right" vertical="top" wrapText="1" readingOrder="1"/>
    </xf>
    <xf numFmtId="0" fontId="29" fillId="2" borderId="22" xfId="0" applyFont="1" applyFill="1" applyBorder="1" applyAlignment="1">
      <alignment horizontal="left" vertical="top" readingOrder="1"/>
    </xf>
    <xf numFmtId="0" fontId="29" fillId="0" borderId="18" xfId="0" applyFont="1" applyBorder="1" applyAlignment="1">
      <alignment horizontal="right" vertical="top" wrapText="1"/>
    </xf>
    <xf numFmtId="165" fontId="29" fillId="0" borderId="18" xfId="1" applyNumberFormat="1" applyFont="1" applyBorder="1" applyAlignment="1">
      <alignment horizontal="right" vertical="top" wrapText="1"/>
    </xf>
    <xf numFmtId="0" fontId="29" fillId="0" borderId="20" xfId="0" applyFont="1" applyBorder="1" applyAlignment="1">
      <alignment vertical="top" readingOrder="1"/>
    </xf>
    <xf numFmtId="165" fontId="29" fillId="0" borderId="18" xfId="1" applyNumberFormat="1" applyFont="1" applyFill="1" applyBorder="1" applyAlignment="1">
      <alignment vertical="top" wrapText="1" readingOrder="1"/>
    </xf>
    <xf numFmtId="165" fontId="29" fillId="0" borderId="18" xfId="1" applyNumberFormat="1" applyFont="1" applyFill="1" applyBorder="1" applyAlignment="1">
      <alignment horizontal="right" vertical="top" wrapText="1"/>
    </xf>
    <xf numFmtId="165" fontId="28" fillId="0" borderId="18" xfId="1" applyNumberFormat="1" applyFont="1" applyFill="1" applyBorder="1" applyAlignment="1">
      <alignment horizontal="right" vertical="top" wrapText="1"/>
    </xf>
    <xf numFmtId="9" fontId="28" fillId="0" borderId="22" xfId="2" applyFont="1" applyFill="1" applyBorder="1" applyAlignment="1">
      <alignment horizontal="right" vertical="top" wrapText="1"/>
    </xf>
    <xf numFmtId="0" fontId="42" fillId="0" borderId="0" xfId="0" applyFont="1" applyAlignment="1">
      <alignment vertical="top"/>
    </xf>
    <xf numFmtId="0" fontId="28" fillId="0" borderId="0" xfId="0" applyFont="1" applyAlignment="1">
      <alignment horizontal="right" vertical="top"/>
    </xf>
    <xf numFmtId="0" fontId="28" fillId="0" borderId="0" xfId="0" applyFont="1" applyAlignment="1">
      <alignment vertical="top"/>
    </xf>
    <xf numFmtId="0" fontId="29" fillId="0" borderId="0" xfId="0" applyFont="1" applyAlignment="1">
      <alignment vertical="top"/>
    </xf>
    <xf numFmtId="0" fontId="13" fillId="0" borderId="0" xfId="0" applyFont="1" applyAlignment="1">
      <alignment horizontal="right" vertical="top"/>
    </xf>
    <xf numFmtId="0" fontId="2" fillId="0" borderId="8" xfId="0" applyFont="1" applyBorder="1" applyAlignment="1">
      <alignment vertical="top"/>
    </xf>
    <xf numFmtId="0" fontId="29" fillId="0" borderId="18" xfId="0" applyFont="1" applyBorder="1" applyAlignment="1">
      <alignment horizontal="left" vertical="top" wrapText="1" readingOrder="1"/>
    </xf>
    <xf numFmtId="164" fontId="2" fillId="0" borderId="0" xfId="1" applyFont="1" applyAlignment="1">
      <alignment vertical="top"/>
    </xf>
    <xf numFmtId="165" fontId="29" fillId="0" borderId="18" xfId="1" applyNumberFormat="1" applyFont="1" applyBorder="1" applyAlignment="1">
      <alignment horizontal="right" vertical="top" wrapText="1" readingOrder="1"/>
    </xf>
    <xf numFmtId="165" fontId="28" fillId="0" borderId="18" xfId="1" applyNumberFormat="1" applyFont="1" applyBorder="1" applyAlignment="1">
      <alignment horizontal="right" vertical="top" wrapText="1" readingOrder="1"/>
    </xf>
    <xf numFmtId="166" fontId="29" fillId="0" borderId="18" xfId="1" applyNumberFormat="1" applyFont="1" applyBorder="1" applyAlignment="1">
      <alignment horizontal="right" vertical="top" wrapText="1" readingOrder="1"/>
    </xf>
    <xf numFmtId="166" fontId="28" fillId="0" borderId="18" xfId="1" applyNumberFormat="1" applyFont="1" applyBorder="1" applyAlignment="1">
      <alignment horizontal="right" vertical="top" wrapText="1" readingOrder="1"/>
    </xf>
    <xf numFmtId="9" fontId="28" fillId="0" borderId="18" xfId="2" applyFont="1" applyBorder="1" applyAlignment="1">
      <alignment horizontal="right" vertical="top" wrapText="1" readingOrder="1"/>
    </xf>
    <xf numFmtId="9" fontId="28" fillId="0" borderId="22" xfId="2" applyFont="1" applyBorder="1" applyAlignment="1">
      <alignment horizontal="right" vertical="top" wrapText="1" readingOrder="1"/>
    </xf>
    <xf numFmtId="0" fontId="24" fillId="2" borderId="20" xfId="0" applyFont="1" applyFill="1" applyBorder="1" applyAlignment="1">
      <alignment horizontal="left" vertical="top" readingOrder="1"/>
    </xf>
    <xf numFmtId="0" fontId="24" fillId="2" borderId="18" xfId="0" applyFont="1" applyFill="1" applyBorder="1" applyAlignment="1">
      <alignment horizontal="left" vertical="top" wrapText="1" readingOrder="1"/>
    </xf>
    <xf numFmtId="167" fontId="24" fillId="2" borderId="18" xfId="1" applyNumberFormat="1" applyFont="1" applyFill="1" applyBorder="1" applyAlignment="1">
      <alignment horizontal="left" vertical="top" wrapText="1" readingOrder="1"/>
    </xf>
    <xf numFmtId="167" fontId="24" fillId="2" borderId="18" xfId="1" applyNumberFormat="1" applyFont="1" applyFill="1" applyBorder="1" applyAlignment="1">
      <alignment horizontal="right" vertical="top" wrapText="1" readingOrder="1"/>
    </xf>
    <xf numFmtId="0" fontId="24" fillId="2" borderId="18" xfId="0" applyFont="1" applyFill="1" applyBorder="1" applyAlignment="1">
      <alignment horizontal="right" vertical="top" wrapText="1"/>
    </xf>
    <xf numFmtId="0" fontId="24" fillId="2" borderId="22" xfId="0" applyFont="1" applyFill="1" applyBorder="1" applyAlignment="1">
      <alignment horizontal="left" vertical="top" readingOrder="1"/>
    </xf>
    <xf numFmtId="165" fontId="29" fillId="0" borderId="18" xfId="6" applyNumberFormat="1" applyFont="1" applyFill="1" applyBorder="1" applyAlignment="1">
      <alignment horizontal="right" vertical="top" wrapText="1" readingOrder="1"/>
    </xf>
    <xf numFmtId="165" fontId="28" fillId="0" borderId="18" xfId="6" applyNumberFormat="1" applyFont="1" applyFill="1" applyBorder="1" applyAlignment="1">
      <alignment horizontal="right" vertical="top" wrapText="1" readingOrder="1"/>
    </xf>
    <xf numFmtId="166" fontId="29" fillId="0" borderId="18" xfId="6" applyNumberFormat="1" applyFont="1" applyFill="1" applyBorder="1" applyAlignment="1">
      <alignment horizontal="right" vertical="top" wrapText="1" readingOrder="1"/>
    </xf>
    <xf numFmtId="166" fontId="28" fillId="0" borderId="18" xfId="6" applyNumberFormat="1" applyFont="1" applyFill="1" applyBorder="1" applyAlignment="1">
      <alignment horizontal="right" vertical="top" wrapText="1" readingOrder="1"/>
    </xf>
    <xf numFmtId="164" fontId="13" fillId="0" borderId="0" xfId="0" applyNumberFormat="1" applyFont="1" applyAlignment="1">
      <alignment vertical="top"/>
    </xf>
    <xf numFmtId="164" fontId="28" fillId="0" borderId="18" xfId="6" applyFont="1" applyFill="1" applyBorder="1" applyAlignment="1">
      <alignment horizontal="right" vertical="top" wrapText="1" readingOrder="1"/>
    </xf>
    <xf numFmtId="0" fontId="3" fillId="3" borderId="29" xfId="0" applyFont="1" applyFill="1" applyBorder="1" applyAlignment="1">
      <alignment horizontal="right" vertical="top" wrapText="1" readingOrder="1"/>
    </xf>
    <xf numFmtId="15" fontId="3" fillId="3" borderId="0" xfId="0" applyNumberFormat="1" applyFont="1" applyFill="1" applyAlignment="1">
      <alignment horizontal="right" vertical="top" wrapText="1" readingOrder="1"/>
    </xf>
    <xf numFmtId="0" fontId="3" fillId="3" borderId="27" xfId="0" applyFont="1" applyFill="1" applyBorder="1" applyAlignment="1">
      <alignment horizontal="left" vertical="top" wrapText="1" readingOrder="1"/>
    </xf>
    <xf numFmtId="0" fontId="35" fillId="0" borderId="18" xfId="7" applyFont="1" applyBorder="1" applyAlignment="1">
      <alignment horizontal="right" vertical="top" wrapText="1"/>
    </xf>
    <xf numFmtId="0" fontId="35" fillId="0" borderId="18" xfId="7" applyFont="1" applyBorder="1" applyAlignment="1">
      <alignment horizontal="center" vertical="top" wrapText="1"/>
    </xf>
    <xf numFmtId="0" fontId="35" fillId="0" borderId="0" xfId="7" quotePrefix="1" applyFont="1" applyAlignment="1">
      <alignment horizontal="right" vertical="top" wrapText="1"/>
    </xf>
    <xf numFmtId="169" fontId="35" fillId="0" borderId="23" xfId="7" applyNumberFormat="1" applyFont="1" applyBorder="1" applyAlignment="1">
      <alignment horizontal="right" vertical="top" wrapText="1"/>
    </xf>
    <xf numFmtId="170" fontId="35" fillId="0" borderId="18" xfId="7" applyNumberFormat="1" applyFont="1" applyBorder="1" applyAlignment="1">
      <alignment horizontal="center" vertical="top" wrapText="1"/>
    </xf>
    <xf numFmtId="0" fontId="35" fillId="0" borderId="0" xfId="7" applyFont="1" applyAlignment="1">
      <alignment horizontal="right" vertical="top" wrapText="1"/>
    </xf>
    <xf numFmtId="167" fontId="24" fillId="2" borderId="18" xfId="1" applyNumberFormat="1" applyFont="1" applyFill="1" applyBorder="1" applyAlignment="1">
      <alignment horizontal="center" vertical="top" wrapText="1" readingOrder="1"/>
    </xf>
    <xf numFmtId="0" fontId="24" fillId="2" borderId="19" xfId="0" applyFont="1" applyFill="1" applyBorder="1" applyAlignment="1">
      <alignment horizontal="right" vertical="top" wrapText="1"/>
    </xf>
    <xf numFmtId="0" fontId="24" fillId="2" borderId="21" xfId="0" applyFont="1" applyFill="1" applyBorder="1" applyAlignment="1">
      <alignment horizontal="right" vertical="top" wrapText="1"/>
    </xf>
    <xf numFmtId="0" fontId="35" fillId="0" borderId="19" xfId="7" applyFont="1" applyBorder="1" applyAlignment="1">
      <alignment horizontal="right" vertical="top" wrapText="1"/>
    </xf>
    <xf numFmtId="169" fontId="35" fillId="0" borderId="21" xfId="7" applyNumberFormat="1" applyFont="1" applyBorder="1" applyAlignment="1">
      <alignment horizontal="right" vertical="top" wrapText="1"/>
    </xf>
    <xf numFmtId="0" fontId="35" fillId="0" borderId="1" xfId="7" quotePrefix="1" applyFont="1" applyBorder="1" applyAlignment="1">
      <alignment horizontal="right" vertical="top" wrapText="1"/>
    </xf>
    <xf numFmtId="169" fontId="35" fillId="0" borderId="28" xfId="7" applyNumberFormat="1" applyFont="1" applyBorder="1" applyAlignment="1">
      <alignment horizontal="right" vertical="top" wrapText="1"/>
    </xf>
    <xf numFmtId="171" fontId="35" fillId="0" borderId="18" xfId="7" applyNumberFormat="1" applyFont="1" applyBorder="1" applyAlignment="1">
      <alignment horizontal="center" vertical="top" wrapText="1"/>
    </xf>
    <xf numFmtId="171" fontId="35" fillId="0" borderId="18" xfId="7" applyNumberFormat="1" applyFont="1" applyBorder="1" applyAlignment="1">
      <alignment horizontal="right" vertical="top" wrapText="1"/>
    </xf>
    <xf numFmtId="0" fontId="24" fillId="2" borderId="1" xfId="0" applyFont="1" applyFill="1" applyBorder="1" applyAlignment="1">
      <alignment horizontal="right" vertical="top" wrapText="1"/>
    </xf>
    <xf numFmtId="0" fontId="24" fillId="2" borderId="28" xfId="0" applyFont="1" applyFill="1" applyBorder="1" applyAlignment="1">
      <alignment horizontal="right" vertical="top" wrapText="1"/>
    </xf>
    <xf numFmtId="0" fontId="34" fillId="0" borderId="0" xfId="7" applyAlignment="1">
      <alignment vertical="top"/>
    </xf>
    <xf numFmtId="0" fontId="12" fillId="3" borderId="20" xfId="0" applyFont="1" applyFill="1" applyBorder="1" applyAlignment="1">
      <alignment vertical="top" wrapText="1" readingOrder="1"/>
    </xf>
    <xf numFmtId="0" fontId="12" fillId="3" borderId="18" xfId="0" applyFont="1" applyFill="1" applyBorder="1" applyAlignment="1">
      <alignment vertical="top" wrapText="1" readingOrder="1"/>
    </xf>
    <xf numFmtId="167" fontId="3" fillId="3" borderId="18" xfId="1" applyNumberFormat="1" applyFont="1" applyFill="1" applyBorder="1" applyAlignment="1">
      <alignment horizontal="center" vertical="top" wrapText="1" readingOrder="1"/>
    </xf>
    <xf numFmtId="0" fontId="28" fillId="3" borderId="22" xfId="0" applyFont="1" applyFill="1" applyBorder="1" applyAlignment="1">
      <alignment horizontal="right" vertical="top" wrapText="1"/>
    </xf>
    <xf numFmtId="0" fontId="24" fillId="2" borderId="22" xfId="0" applyFont="1" applyFill="1" applyBorder="1" applyAlignment="1">
      <alignment horizontal="right" vertical="top" wrapText="1"/>
    </xf>
    <xf numFmtId="0" fontId="49" fillId="0" borderId="0" xfId="0" applyFont="1" applyAlignment="1">
      <alignment vertical="top"/>
    </xf>
    <xf numFmtId="0" fontId="28" fillId="0" borderId="0" xfId="0" applyFont="1" applyAlignment="1">
      <alignment vertical="top" wrapText="1"/>
    </xf>
    <xf numFmtId="0" fontId="41" fillId="0" borderId="0" xfId="0" applyFont="1" applyAlignment="1">
      <alignment vertical="top"/>
    </xf>
    <xf numFmtId="0" fontId="47" fillId="0" borderId="0" xfId="0" applyFont="1" applyAlignment="1">
      <alignment vertical="top"/>
    </xf>
    <xf numFmtId="0" fontId="48" fillId="0" borderId="0" xfId="12" applyAlignment="1">
      <alignment vertical="top"/>
    </xf>
    <xf numFmtId="165" fontId="28" fillId="0" borderId="22" xfId="2" applyNumberFormat="1" applyFont="1" applyFill="1" applyBorder="1" applyAlignment="1">
      <alignment horizontal="right" vertical="top" wrapText="1" readingOrder="1"/>
    </xf>
    <xf numFmtId="3" fontId="29" fillId="2" borderId="18" xfId="0" applyNumberFormat="1" applyFont="1" applyFill="1" applyBorder="1" applyAlignment="1">
      <alignment horizontal="right" vertical="top" wrapText="1" readingOrder="1"/>
    </xf>
    <xf numFmtId="3" fontId="12" fillId="3" borderId="18" xfId="0" applyNumberFormat="1" applyFont="1" applyFill="1" applyBorder="1" applyAlignment="1">
      <alignment vertical="top" wrapText="1" readingOrder="1"/>
    </xf>
    <xf numFmtId="0" fontId="3" fillId="3" borderId="0" xfId="0" applyFont="1" applyFill="1" applyAlignment="1">
      <alignment horizontal="center" vertical="center" wrapText="1" readingOrder="1"/>
    </xf>
    <xf numFmtId="0" fontId="3" fillId="3" borderId="23" xfId="0" applyFont="1" applyFill="1" applyBorder="1" applyAlignment="1">
      <alignment horizontal="center" vertical="center" wrapText="1" readingOrder="1"/>
    </xf>
    <xf numFmtId="0" fontId="3" fillId="3" borderId="0" xfId="0" applyFont="1" applyFill="1" applyAlignment="1">
      <alignment horizontal="left" vertical="center" wrapText="1" readingOrder="1"/>
    </xf>
    <xf numFmtId="0" fontId="42" fillId="0" borderId="0" xfId="0" applyFont="1" applyAlignment="1">
      <alignment horizontal="left" vertical="top" wrapText="1" readingOrder="1"/>
    </xf>
    <xf numFmtId="0" fontId="3" fillId="3" borderId="0" xfId="0" applyFont="1" applyFill="1" applyAlignment="1">
      <alignment horizontal="center" vertical="top" wrapText="1" readingOrder="1"/>
    </xf>
    <xf numFmtId="0" fontId="3" fillId="3" borderId="0" xfId="0" applyFont="1" applyFill="1" applyAlignment="1">
      <alignment horizontal="left" vertical="top" wrapText="1" readingOrder="1"/>
    </xf>
    <xf numFmtId="167" fontId="13" fillId="0" borderId="19" xfId="1" applyNumberFormat="1" applyFont="1" applyFill="1" applyBorder="1" applyAlignment="1">
      <alignment horizontal="right" vertical="top" wrapText="1" readingOrder="1"/>
    </xf>
    <xf numFmtId="167" fontId="13" fillId="0" borderId="1" xfId="1" applyNumberFormat="1" applyFont="1" applyFill="1" applyBorder="1" applyAlignment="1">
      <alignment horizontal="right" vertical="top" wrapText="1" readingOrder="1"/>
    </xf>
    <xf numFmtId="0" fontId="7" fillId="0" borderId="19" xfId="0" applyFont="1" applyBorder="1" applyAlignment="1">
      <alignment horizontal="right" vertical="top" wrapText="1" readingOrder="1"/>
    </xf>
    <xf numFmtId="0" fontId="7" fillId="0" borderId="0" xfId="0" applyFont="1" applyAlignment="1">
      <alignment horizontal="right" vertical="top" wrapText="1" readingOrder="1"/>
    </xf>
    <xf numFmtId="0" fontId="7" fillId="0" borderId="1" xfId="0" applyFont="1" applyBorder="1" applyAlignment="1">
      <alignment horizontal="right" vertical="top" wrapText="1" readingOrder="1"/>
    </xf>
    <xf numFmtId="167" fontId="13" fillId="0" borderId="0" xfId="1" applyNumberFormat="1" applyFont="1" applyFill="1" applyBorder="1" applyAlignment="1">
      <alignment horizontal="right" vertical="top" wrapText="1" readingOrder="1"/>
    </xf>
    <xf numFmtId="0" fontId="3" fillId="3" borderId="21" xfId="0" applyFont="1" applyFill="1" applyBorder="1" applyAlignment="1">
      <alignment horizontal="center" vertical="top" wrapText="1" readingOrder="1"/>
    </xf>
    <xf numFmtId="0" fontId="3" fillId="3" borderId="31" xfId="0" applyFont="1" applyFill="1" applyBorder="1" applyAlignment="1">
      <alignment horizontal="center" vertical="top" wrapText="1" readingOrder="1"/>
    </xf>
    <xf numFmtId="9" fontId="7" fillId="0" borderId="19" xfId="0" applyNumberFormat="1" applyFont="1" applyBorder="1" applyAlignment="1">
      <alignment horizontal="right" vertical="top" wrapText="1" readingOrder="1"/>
    </xf>
    <xf numFmtId="9" fontId="7" fillId="0" borderId="0" xfId="0" applyNumberFormat="1" applyFont="1" applyAlignment="1">
      <alignment horizontal="right" vertical="top" wrapText="1" readingOrder="1"/>
    </xf>
    <xf numFmtId="9" fontId="7" fillId="0" borderId="1" xfId="0" applyNumberFormat="1" applyFont="1" applyBorder="1" applyAlignment="1">
      <alignment horizontal="right" vertical="top" wrapText="1" readingOrder="1"/>
    </xf>
    <xf numFmtId="167" fontId="8" fillId="0" borderId="18" xfId="1" applyNumberFormat="1" applyFont="1" applyBorder="1" applyAlignment="1">
      <alignment horizontal="right" vertical="top" wrapText="1" readingOrder="1"/>
    </xf>
    <xf numFmtId="167" fontId="8" fillId="0" borderId="22" xfId="1" applyNumberFormat="1" applyFont="1" applyBorder="1" applyAlignment="1">
      <alignment horizontal="right" vertical="top" wrapText="1" readingOrder="1"/>
    </xf>
    <xf numFmtId="167" fontId="8" fillId="0" borderId="19" xfId="1" applyNumberFormat="1" applyFont="1" applyBorder="1" applyAlignment="1">
      <alignment horizontal="right" vertical="top" wrapText="1" readingOrder="1"/>
    </xf>
    <xf numFmtId="167" fontId="8" fillId="0" borderId="0" xfId="1" applyNumberFormat="1" applyFont="1" applyBorder="1" applyAlignment="1">
      <alignment horizontal="right" vertical="top" wrapText="1" readingOrder="1"/>
    </xf>
    <xf numFmtId="167" fontId="8" fillId="0" borderId="1" xfId="1" applyNumberFormat="1" applyFont="1" applyBorder="1" applyAlignment="1">
      <alignment horizontal="right" vertical="top" wrapText="1" readingOrder="1"/>
    </xf>
    <xf numFmtId="167" fontId="8" fillId="0" borderId="21" xfId="1" applyNumberFormat="1" applyFont="1" applyBorder="1" applyAlignment="1">
      <alignment horizontal="right" vertical="top" wrapText="1" readingOrder="1"/>
    </xf>
    <xf numFmtId="167" fontId="8" fillId="0" borderId="23" xfId="1" applyNumberFormat="1" applyFont="1" applyBorder="1" applyAlignment="1">
      <alignment horizontal="right" vertical="top" wrapText="1" readingOrder="1"/>
    </xf>
    <xf numFmtId="167" fontId="8" fillId="0" borderId="28" xfId="1" applyNumberFormat="1" applyFont="1" applyBorder="1" applyAlignment="1">
      <alignment horizontal="right" vertical="top" wrapText="1" readingOrder="1"/>
    </xf>
    <xf numFmtId="0" fontId="28" fillId="0" borderId="19" xfId="0" applyFont="1" applyBorder="1" applyAlignment="1">
      <alignment horizontal="right" vertical="top" wrapText="1" readingOrder="1"/>
    </xf>
    <xf numFmtId="0" fontId="28" fillId="0" borderId="0" xfId="0" applyFont="1" applyAlignment="1">
      <alignment horizontal="right" vertical="top" wrapText="1" readingOrder="1"/>
    </xf>
    <xf numFmtId="0" fontId="28" fillId="0" borderId="1" xfId="0" applyFont="1" applyBorder="1" applyAlignment="1">
      <alignment horizontal="right" vertical="top" wrapText="1" readingOrder="1"/>
    </xf>
    <xf numFmtId="0" fontId="3" fillId="3" borderId="20" xfId="0" applyFont="1" applyFill="1" applyBorder="1" applyAlignment="1">
      <alignment horizontal="left" vertical="top" wrapText="1" readingOrder="1"/>
    </xf>
    <xf numFmtId="0" fontId="3" fillId="3" borderId="32" xfId="0" applyFont="1" applyFill="1" applyBorder="1" applyAlignment="1">
      <alignment horizontal="center" vertical="top" wrapText="1" readingOrder="1"/>
    </xf>
    <xf numFmtId="17" fontId="7" fillId="0" borderId="19" xfId="0" applyNumberFormat="1" applyFont="1" applyBorder="1" applyAlignment="1">
      <alignment horizontal="right" vertical="top" wrapText="1" readingOrder="1"/>
    </xf>
    <xf numFmtId="17" fontId="7" fillId="0" borderId="0" xfId="0" applyNumberFormat="1" applyFont="1" applyAlignment="1">
      <alignment horizontal="right" vertical="top" wrapText="1" readingOrder="1"/>
    </xf>
    <xf numFmtId="17" fontId="7" fillId="0" borderId="1" xfId="0" applyNumberFormat="1" applyFont="1" applyBorder="1" applyAlignment="1">
      <alignment horizontal="right" vertical="top" wrapText="1" readingOrder="1"/>
    </xf>
    <xf numFmtId="167" fontId="13" fillId="0" borderId="19" xfId="1" applyNumberFormat="1" applyFont="1" applyBorder="1" applyAlignment="1">
      <alignment horizontal="right" vertical="top" wrapText="1" readingOrder="1"/>
    </xf>
    <xf numFmtId="167" fontId="13" fillId="0" borderId="0" xfId="1" applyNumberFormat="1" applyFont="1" applyBorder="1" applyAlignment="1">
      <alignment horizontal="right" vertical="top" wrapText="1" readingOrder="1"/>
    </xf>
    <xf numFmtId="167" fontId="13" fillId="0" borderId="1" xfId="1" applyNumberFormat="1" applyFont="1" applyBorder="1" applyAlignment="1">
      <alignment horizontal="right" vertical="top" wrapText="1" readingOrder="1"/>
    </xf>
    <xf numFmtId="0" fontId="31" fillId="0" borderId="0" xfId="0" applyFont="1" applyAlignment="1">
      <alignment horizontal="left" vertical="top" wrapText="1" readingOrder="1"/>
    </xf>
    <xf numFmtId="17" fontId="7" fillId="0" borderId="18" xfId="0" applyNumberFormat="1" applyFont="1" applyBorder="1" applyAlignment="1">
      <alignment horizontal="right" vertical="top" wrapText="1" readingOrder="1"/>
    </xf>
    <xf numFmtId="167" fontId="13" fillId="0" borderId="18" xfId="1" applyNumberFormat="1" applyFont="1" applyFill="1" applyBorder="1" applyAlignment="1">
      <alignment horizontal="right" vertical="top" wrapText="1" readingOrder="1"/>
    </xf>
    <xf numFmtId="0" fontId="28" fillId="0" borderId="18" xfId="0" applyFont="1" applyBorder="1" applyAlignment="1">
      <alignment horizontal="right" vertical="top" wrapText="1" readingOrder="1"/>
    </xf>
    <xf numFmtId="0" fontId="42" fillId="0" borderId="0" xfId="0" applyFont="1" applyAlignment="1">
      <alignment horizontal="left" vertical="top" wrapText="1"/>
    </xf>
    <xf numFmtId="0" fontId="13" fillId="0" borderId="0" xfId="0" applyFont="1" applyAlignment="1">
      <alignment vertical="top" wrapText="1"/>
    </xf>
    <xf numFmtId="0" fontId="3" fillId="3" borderId="32" xfId="0" applyFont="1" applyFill="1" applyBorder="1" applyAlignment="1">
      <alignment horizontal="left" vertical="top" wrapText="1" readingOrder="1"/>
    </xf>
    <xf numFmtId="0" fontId="31" fillId="0" borderId="17" xfId="0" applyFont="1" applyBorder="1" applyAlignment="1">
      <alignment horizontal="left" vertical="top" wrapText="1" readingOrder="1"/>
    </xf>
    <xf numFmtId="167" fontId="42" fillId="0" borderId="0" xfId="0" applyNumberFormat="1" applyFont="1" applyAlignment="1">
      <alignment horizontal="left" vertical="top" wrapText="1"/>
    </xf>
    <xf numFmtId="0" fontId="3" fillId="3" borderId="19" xfId="0" applyFont="1" applyFill="1" applyBorder="1" applyAlignment="1">
      <alignment horizontal="center" vertical="top" wrapText="1" readingOrder="1"/>
    </xf>
    <xf numFmtId="0" fontId="3" fillId="4" borderId="7" xfId="0" applyFont="1" applyFill="1" applyBorder="1" applyAlignment="1">
      <alignment horizontal="right" vertical="center" wrapText="1" readingOrder="1"/>
    </xf>
    <xf numFmtId="0" fontId="3" fillId="4" borderId="9" xfId="0" applyFont="1" applyFill="1" applyBorder="1" applyAlignment="1">
      <alignment horizontal="right" vertical="center" wrapText="1" readingOrder="1"/>
    </xf>
    <xf numFmtId="0" fontId="3" fillId="4" borderId="6" xfId="0" applyFont="1" applyFill="1" applyBorder="1" applyAlignment="1">
      <alignment horizontal="right" vertical="center" wrapText="1" readingOrder="1"/>
    </xf>
    <xf numFmtId="0" fontId="3" fillId="4" borderId="0" xfId="0" applyFont="1" applyFill="1" applyAlignment="1">
      <alignment horizontal="right" vertical="center" wrapText="1" readingOrder="1"/>
    </xf>
    <xf numFmtId="0" fontId="3" fillId="4" borderId="5" xfId="0" applyFont="1" applyFill="1" applyBorder="1" applyAlignment="1">
      <alignment horizontal="left" vertical="center" wrapText="1" readingOrder="1"/>
    </xf>
    <xf numFmtId="0" fontId="3" fillId="4" borderId="8" xfId="0" applyFont="1" applyFill="1" applyBorder="1" applyAlignment="1">
      <alignment horizontal="left" vertical="center" wrapText="1" readingOrder="1"/>
    </xf>
    <xf numFmtId="0" fontId="7" fillId="0" borderId="19" xfId="7" applyFont="1" applyBorder="1" applyAlignment="1">
      <alignment horizontal="center" vertical="top" wrapText="1"/>
    </xf>
    <xf numFmtId="0" fontId="7" fillId="0" borderId="0" xfId="7" applyFont="1" applyAlignment="1">
      <alignment horizontal="center" vertical="top" wrapText="1"/>
    </xf>
    <xf numFmtId="0" fontId="7" fillId="0" borderId="1" xfId="7" applyFont="1" applyBorder="1" applyAlignment="1">
      <alignment horizontal="center" vertical="top" wrapText="1"/>
    </xf>
    <xf numFmtId="0" fontId="28" fillId="0" borderId="0" xfId="0" applyFont="1" applyAlignment="1">
      <alignment horizontal="left" vertical="top" wrapText="1"/>
    </xf>
    <xf numFmtId="3" fontId="37" fillId="0" borderId="18" xfId="7" applyNumberFormat="1" applyFont="1" applyBorder="1" applyAlignment="1">
      <alignment horizontal="right" vertical="top" wrapText="1"/>
    </xf>
    <xf numFmtId="0" fontId="35" fillId="0" borderId="20" xfId="7" applyFont="1" applyBorder="1" applyAlignment="1">
      <alignment horizontal="left" vertical="top" wrapText="1"/>
    </xf>
    <xf numFmtId="3" fontId="37" fillId="0" borderId="19" xfId="7" applyNumberFormat="1" applyFont="1" applyBorder="1" applyAlignment="1">
      <alignment horizontal="right" vertical="top" wrapText="1"/>
    </xf>
    <xf numFmtId="3" fontId="37" fillId="0" borderId="0" xfId="7" applyNumberFormat="1" applyFont="1" applyAlignment="1">
      <alignment horizontal="right" vertical="top" wrapText="1"/>
    </xf>
    <xf numFmtId="3" fontId="37" fillId="0" borderId="1" xfId="7" applyNumberFormat="1" applyFont="1" applyBorder="1" applyAlignment="1">
      <alignment horizontal="right" vertical="top" wrapText="1"/>
    </xf>
    <xf numFmtId="0" fontId="35" fillId="0" borderId="18" xfId="7" applyFont="1" applyBorder="1" applyAlignment="1">
      <alignment horizontal="right" vertical="top" wrapText="1"/>
    </xf>
    <xf numFmtId="0" fontId="35" fillId="0" borderId="32" xfId="7" applyFont="1" applyBorder="1" applyAlignment="1">
      <alignment horizontal="left" vertical="top" wrapText="1"/>
    </xf>
    <xf numFmtId="0" fontId="35" fillId="0" borderId="29" xfId="7" applyFont="1" applyBorder="1" applyAlignment="1">
      <alignment horizontal="left" vertical="top" wrapText="1"/>
    </xf>
    <xf numFmtId="0" fontId="35" fillId="0" borderId="27" xfId="7" applyFont="1" applyBorder="1" applyAlignment="1">
      <alignment horizontal="left" vertical="top" wrapText="1"/>
    </xf>
    <xf numFmtId="0" fontId="35" fillId="0" borderId="20" xfId="7" applyFont="1" applyBorder="1" applyAlignment="1">
      <alignment vertical="top" wrapText="1"/>
    </xf>
    <xf numFmtId="0" fontId="35" fillId="0" borderId="0" xfId="7" applyFont="1" applyAlignment="1">
      <alignment horizontal="right" vertical="top" wrapText="1"/>
    </xf>
    <xf numFmtId="0" fontId="35" fillId="0" borderId="33" xfId="7" applyFont="1" applyBorder="1" applyAlignment="1">
      <alignment horizontal="right" vertical="top" wrapText="1"/>
    </xf>
    <xf numFmtId="169" fontId="35" fillId="0" borderId="23" xfId="7" applyNumberFormat="1" applyFont="1" applyBorder="1" applyAlignment="1">
      <alignment horizontal="right" vertical="top" wrapText="1"/>
    </xf>
    <xf numFmtId="169" fontId="35" fillId="0" borderId="28" xfId="7" applyNumberFormat="1" applyFont="1" applyBorder="1" applyAlignment="1">
      <alignment horizontal="right" vertical="top" wrapText="1"/>
    </xf>
    <xf numFmtId="0" fontId="35" fillId="0" borderId="19" xfId="7" applyFont="1" applyBorder="1" applyAlignment="1">
      <alignment horizontal="right" vertical="top" wrapText="1"/>
    </xf>
    <xf numFmtId="0" fontId="35" fillId="0" borderId="1" xfId="7" applyFont="1" applyBorder="1" applyAlignment="1">
      <alignment horizontal="right" vertical="top" wrapText="1"/>
    </xf>
    <xf numFmtId="0" fontId="3" fillId="3" borderId="0" xfId="0" applyFont="1" applyFill="1" applyAlignment="1">
      <alignment horizontal="right" vertical="top" wrapText="1" readingOrder="1"/>
    </xf>
    <xf numFmtId="0" fontId="52" fillId="0" borderId="19" xfId="0" applyFont="1" applyBorder="1" applyAlignment="1">
      <alignment horizontal="left" vertical="top" wrapText="1"/>
    </xf>
    <xf numFmtId="0" fontId="35" fillId="0" borderId="19" xfId="7" applyFont="1" applyBorder="1" applyAlignment="1">
      <alignment horizontal="center" vertical="top" wrapText="1"/>
    </xf>
    <xf numFmtId="0" fontId="35" fillId="0" borderId="1" xfId="7" applyFont="1" applyBorder="1" applyAlignment="1">
      <alignment horizontal="center" vertical="top" wrapText="1"/>
    </xf>
    <xf numFmtId="169" fontId="35" fillId="0" borderId="21" xfId="7" applyNumberFormat="1" applyFont="1" applyBorder="1" applyAlignment="1">
      <alignment horizontal="right" vertical="top" wrapText="1"/>
    </xf>
    <xf numFmtId="171" fontId="35" fillId="0" borderId="18" xfId="7" applyNumberFormat="1" applyFont="1" applyBorder="1" applyAlignment="1">
      <alignment horizontal="right" vertical="top" wrapText="1"/>
    </xf>
    <xf numFmtId="171" fontId="35" fillId="0" borderId="18" xfId="7" applyNumberFormat="1" applyFont="1" applyBorder="1" applyAlignment="1">
      <alignment horizontal="center" vertical="top" wrapText="1"/>
    </xf>
    <xf numFmtId="0" fontId="35" fillId="0" borderId="18" xfId="7" applyFont="1" applyBorder="1" applyAlignment="1">
      <alignment horizontal="center" vertical="top" wrapText="1"/>
    </xf>
    <xf numFmtId="0" fontId="35" fillId="0" borderId="0" xfId="7" quotePrefix="1" applyFont="1" applyAlignment="1">
      <alignment horizontal="right" vertical="top" wrapText="1"/>
    </xf>
  </cellXfs>
  <cellStyles count="13">
    <cellStyle name="B Table text 9" xfId="11" xr:uid="{7E973832-C630-4143-B948-7E130C7C75C6}"/>
    <cellStyle name="Comma" xfId="1" builtinId="3"/>
    <cellStyle name="Comma 2" xfId="6" xr:uid="{18AE533D-C613-4C27-90E0-539FBBC5F7A2}"/>
    <cellStyle name="Comma 4" xfId="5" xr:uid="{DA32E770-4765-434C-A247-9B765B79FAE0}"/>
    <cellStyle name="footnote" xfId="12" xr:uid="{36F702F6-D689-415B-9E04-701F4057A91B}"/>
    <cellStyle name="Normal" xfId="0" builtinId="0"/>
    <cellStyle name="Normal 2" xfId="3" xr:uid="{4DAD799E-32FA-4CDA-9DBD-9C4698E2A925}"/>
    <cellStyle name="Normal 2 3" xfId="7" xr:uid="{94815DA1-B385-452D-A753-5117F4AEC416}"/>
    <cellStyle name="Normal 3" xfId="9" xr:uid="{851CB1C6-B4AC-405B-8B77-ED511D798FDF}"/>
    <cellStyle name="Normal 4" xfId="4" xr:uid="{6AE608C4-E62A-4AEE-9987-D2082E951C1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582277</xdr:colOff>
      <xdr:row>32</xdr:row>
      <xdr:rowOff>131379</xdr:rowOff>
    </xdr:to>
    <xdr:pic>
      <xdr:nvPicPr>
        <xdr:cNvPr id="8" name="Graphic 2">
          <a:extLst>
            <a:ext uri="{FF2B5EF4-FFF2-40B4-BE49-F238E27FC236}">
              <a16:creationId xmlns:a16="http://schemas.microsoft.com/office/drawing/2014/main" id="{DCB35D78-C0B1-A13C-D6F3-7141745278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524156" cy="6227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542925</xdr:colOff>
      <xdr:row>31</xdr:row>
      <xdr:rowOff>130109</xdr:rowOff>
    </xdr:to>
    <xdr:pic>
      <xdr:nvPicPr>
        <xdr:cNvPr id="4" name="Graphic 3">
          <a:extLst>
            <a:ext uri="{FF2B5EF4-FFF2-40B4-BE49-F238E27FC236}">
              <a16:creationId xmlns:a16="http://schemas.microsoft.com/office/drawing/2014/main" id="{311FFAFE-10F8-F439-0EC5-E39507A5B7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7858125" cy="60356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296297</xdr:colOff>
      <xdr:row>32</xdr:row>
      <xdr:rowOff>152400</xdr:rowOff>
    </xdr:to>
    <xdr:pic>
      <xdr:nvPicPr>
        <xdr:cNvPr id="2" name="Graphic 1">
          <a:extLst>
            <a:ext uri="{FF2B5EF4-FFF2-40B4-BE49-F238E27FC236}">
              <a16:creationId xmlns:a16="http://schemas.microsoft.com/office/drawing/2014/main" id="{88D2F34A-43D9-E268-F7DB-B9005ED897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221097" cy="624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xdr:colOff>
      <xdr:row>8</xdr:row>
      <xdr:rowOff>76200</xdr:rowOff>
    </xdr:from>
    <xdr:to>
      <xdr:col>4</xdr:col>
      <xdr:colOff>85725</xdr:colOff>
      <xdr:row>10</xdr:row>
      <xdr:rowOff>152400</xdr:rowOff>
    </xdr:to>
    <xdr:sp macro="" textlink="">
      <xdr:nvSpPr>
        <xdr:cNvPr id="4" name="Right Brace 3">
          <a:extLst>
            <a:ext uri="{FF2B5EF4-FFF2-40B4-BE49-F238E27FC236}">
              <a16:creationId xmlns:a16="http://schemas.microsoft.com/office/drawing/2014/main" id="{DE0B14AB-BD86-4B46-9969-C78163C9B25B}"/>
            </a:ext>
          </a:extLst>
        </xdr:cNvPr>
        <xdr:cNvSpPr/>
      </xdr:nvSpPr>
      <xdr:spPr>
        <a:xfrm>
          <a:off x="3933825" y="2505075"/>
          <a:ext cx="666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19050</xdr:colOff>
      <xdr:row>11</xdr:row>
      <xdr:rowOff>6534</xdr:rowOff>
    </xdr:from>
    <xdr:to>
      <xdr:col>4</xdr:col>
      <xdr:colOff>85725</xdr:colOff>
      <xdr:row>14</xdr:row>
      <xdr:rowOff>212542</xdr:rowOff>
    </xdr:to>
    <xdr:sp macro="" textlink="">
      <xdr:nvSpPr>
        <xdr:cNvPr id="6" name="Right Brace 5">
          <a:extLst>
            <a:ext uri="{FF2B5EF4-FFF2-40B4-BE49-F238E27FC236}">
              <a16:creationId xmlns:a16="http://schemas.microsoft.com/office/drawing/2014/main" id="{117D0AD6-5B4D-4FA0-B793-F753283F4AD0}"/>
            </a:ext>
          </a:extLst>
        </xdr:cNvPr>
        <xdr:cNvSpPr/>
      </xdr:nvSpPr>
      <xdr:spPr>
        <a:xfrm>
          <a:off x="3933825" y="3092634"/>
          <a:ext cx="66675" cy="4250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38100</xdr:colOff>
      <xdr:row>5</xdr:row>
      <xdr:rowOff>92393</xdr:rowOff>
    </xdr:from>
    <xdr:to>
      <xdr:col>4</xdr:col>
      <xdr:colOff>104775</xdr:colOff>
      <xdr:row>7</xdr:row>
      <xdr:rowOff>155258</xdr:rowOff>
    </xdr:to>
    <xdr:sp macro="" textlink="">
      <xdr:nvSpPr>
        <xdr:cNvPr id="5" name="Right Brace 4">
          <a:extLst>
            <a:ext uri="{FF2B5EF4-FFF2-40B4-BE49-F238E27FC236}">
              <a16:creationId xmlns:a16="http://schemas.microsoft.com/office/drawing/2014/main" id="{8C4A6CBE-B450-4B8D-9BF1-57EA7BAAAD89}"/>
            </a:ext>
          </a:extLst>
        </xdr:cNvPr>
        <xdr:cNvSpPr/>
      </xdr:nvSpPr>
      <xdr:spPr>
        <a:xfrm>
          <a:off x="3952875" y="1778318"/>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304800</xdr:colOff>
      <xdr:row>32</xdr:row>
      <xdr:rowOff>157032</xdr:rowOff>
    </xdr:to>
    <xdr:pic>
      <xdr:nvPicPr>
        <xdr:cNvPr id="2" name="Graphic 1">
          <a:extLst>
            <a:ext uri="{FF2B5EF4-FFF2-40B4-BE49-F238E27FC236}">
              <a16:creationId xmlns:a16="http://schemas.microsoft.com/office/drawing/2014/main" id="{4F866B84-C3FD-015E-1B32-944DFD9096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229600" cy="6253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600074</xdr:colOff>
      <xdr:row>33</xdr:row>
      <xdr:rowOff>142874</xdr:rowOff>
    </xdr:to>
    <xdr:pic>
      <xdr:nvPicPr>
        <xdr:cNvPr id="2" name="Graphic 1">
          <a:extLst>
            <a:ext uri="{FF2B5EF4-FFF2-40B4-BE49-F238E27FC236}">
              <a16:creationId xmlns:a16="http://schemas.microsoft.com/office/drawing/2014/main" id="{12777F40-BCFD-7FF0-3CCC-13B6A232CA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442324" cy="6429374"/>
        </a:xfrm>
        <a:prstGeom prst="rect">
          <a:avLst/>
        </a:prstGeom>
      </xdr:spPr>
    </xdr:pic>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4D98-B313-49F0-A64E-8BC498F333CA}">
  <sheetPr>
    <pageSetUpPr fitToPage="1"/>
  </sheetPr>
  <dimension ref="A1"/>
  <sheetViews>
    <sheetView showGridLines="0" tabSelected="1" view="pageBreakPreview" zoomScale="115" zoomScaleNormal="100" zoomScaleSheetLayoutView="115" workbookViewId="0"/>
  </sheetViews>
  <sheetFormatPr defaultRowHeight="15" x14ac:dyDescent="0.25"/>
  <sheetData/>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G66"/>
  <sheetViews>
    <sheetView showGridLines="0" view="pageBreakPreview" zoomScaleNormal="100" zoomScaleSheetLayoutView="100" workbookViewId="0">
      <selection activeCell="K24" sqref="B2:K24"/>
    </sheetView>
  </sheetViews>
  <sheetFormatPr defaultColWidth="8.7109375" defaultRowHeight="12.75" x14ac:dyDescent="0.25"/>
  <cols>
    <col min="1" max="1" width="2.85546875" style="131" customWidth="1"/>
    <col min="2" max="2" width="35.5703125" style="131" customWidth="1"/>
    <col min="3" max="3" width="10.140625" style="132" customWidth="1"/>
    <col min="4" max="8" width="10.140625" style="131" customWidth="1"/>
    <col min="9" max="9" width="13.28515625" style="131" customWidth="1"/>
    <col min="10" max="10" width="11.42578125" style="131" customWidth="1"/>
    <col min="11" max="11" width="10.140625" style="131" customWidth="1"/>
    <col min="12" max="12" width="8.7109375" style="218" customWidth="1"/>
    <col min="13" max="13" width="9" style="218" customWidth="1"/>
    <col min="14" max="16" width="8.7109375" style="131"/>
    <col min="17" max="17" width="36.85546875" style="131" customWidth="1"/>
    <col min="18" max="18" width="8.7109375" style="131" customWidth="1"/>
    <col min="19" max="20" width="9.7109375" style="131" customWidth="1"/>
    <col min="21" max="21" width="10.85546875" style="131" customWidth="1"/>
    <col min="22" max="23" width="9.7109375" style="131" customWidth="1"/>
    <col min="24" max="24" width="10.5703125" style="131" customWidth="1"/>
    <col min="25" max="29" width="9.7109375" style="131" customWidth="1"/>
    <col min="30" max="32" width="8.7109375" style="131"/>
    <col min="33" max="33" width="26" style="131" customWidth="1"/>
    <col min="34" max="45" width="9.7109375" style="131" customWidth="1"/>
    <col min="46" max="16384" width="8.7109375" style="131"/>
  </cols>
  <sheetData>
    <row r="1" spans="2:31" ht="15" x14ac:dyDescent="0.25">
      <c r="B1" s="129" t="s">
        <v>101</v>
      </c>
      <c r="Q1" s="219"/>
      <c r="R1" s="132"/>
      <c r="Z1" s="132"/>
      <c r="AB1" s="218"/>
      <c r="AC1" s="218"/>
    </row>
    <row r="2" spans="2:31" ht="26.1" customHeight="1" x14ac:dyDescent="0.25">
      <c r="B2" s="220"/>
      <c r="C2" s="221"/>
      <c r="D2" s="175"/>
      <c r="E2" s="379" t="s">
        <v>277</v>
      </c>
      <c r="F2" s="396"/>
      <c r="G2" s="175"/>
      <c r="H2" s="223" t="s">
        <v>278</v>
      </c>
      <c r="I2" s="133"/>
      <c r="J2" s="379" t="s">
        <v>294</v>
      </c>
      <c r="K2" s="396"/>
      <c r="L2" s="131"/>
      <c r="M2" s="131"/>
    </row>
    <row r="3" spans="2:31" ht="28.5" customHeight="1" x14ac:dyDescent="0.25">
      <c r="B3" s="222" t="s">
        <v>27</v>
      </c>
      <c r="C3" s="223" t="s">
        <v>188</v>
      </c>
      <c r="D3" s="134" t="s">
        <v>3</v>
      </c>
      <c r="E3" s="134" t="s">
        <v>4</v>
      </c>
      <c r="F3" s="134" t="s">
        <v>5</v>
      </c>
      <c r="G3" s="134" t="s">
        <v>234</v>
      </c>
      <c r="H3" s="134" t="s">
        <v>1</v>
      </c>
      <c r="I3" s="134" t="s">
        <v>2</v>
      </c>
      <c r="J3" s="134" t="s">
        <v>178</v>
      </c>
      <c r="K3" s="134" t="s">
        <v>361</v>
      </c>
      <c r="L3" s="131"/>
      <c r="M3" s="131"/>
    </row>
    <row r="4" spans="2:31" ht="13.5" customHeight="1" x14ac:dyDescent="0.25">
      <c r="B4" s="164" t="s">
        <v>162</v>
      </c>
      <c r="C4" s="136"/>
      <c r="D4" s="139"/>
      <c r="E4" s="139"/>
      <c r="F4" s="139"/>
      <c r="G4" s="139"/>
      <c r="H4" s="139"/>
      <c r="I4" s="139"/>
      <c r="J4" s="224"/>
      <c r="K4" s="225"/>
      <c r="L4" s="131"/>
      <c r="M4" s="131"/>
    </row>
    <row r="5" spans="2:31" ht="13.5" customHeight="1" x14ac:dyDescent="0.25">
      <c r="B5" s="141" t="s">
        <v>60</v>
      </c>
      <c r="C5" s="142" t="s">
        <v>29</v>
      </c>
      <c r="D5" s="142" t="s">
        <v>22</v>
      </c>
      <c r="E5" s="145">
        <v>38875</v>
      </c>
      <c r="F5" s="142" t="s">
        <v>325</v>
      </c>
      <c r="G5" s="142" t="s">
        <v>10</v>
      </c>
      <c r="H5" s="142" t="s">
        <v>31</v>
      </c>
      <c r="I5" s="226">
        <v>0</v>
      </c>
      <c r="J5" s="227">
        <v>130.00454821169401</v>
      </c>
      <c r="K5" s="228">
        <v>130.00454821169401</v>
      </c>
      <c r="L5" s="131"/>
      <c r="M5" s="205"/>
      <c r="N5" s="205"/>
      <c r="AE5" s="205"/>
    </row>
    <row r="6" spans="2:31" x14ac:dyDescent="0.25">
      <c r="B6" s="141" t="s">
        <v>62</v>
      </c>
      <c r="C6" s="142" t="s">
        <v>19</v>
      </c>
      <c r="D6" s="142" t="s">
        <v>61</v>
      </c>
      <c r="E6" s="145">
        <v>42856</v>
      </c>
      <c r="F6" s="142" t="s">
        <v>325</v>
      </c>
      <c r="G6" s="229">
        <v>1</v>
      </c>
      <c r="H6" s="142" t="s">
        <v>31</v>
      </c>
      <c r="I6" s="226">
        <v>0</v>
      </c>
      <c r="J6" s="227">
        <v>354.02099378653998</v>
      </c>
      <c r="K6" s="228">
        <v>354.02099378653998</v>
      </c>
      <c r="L6" s="131"/>
      <c r="M6" s="205"/>
      <c r="N6" s="205"/>
      <c r="AE6" s="205"/>
    </row>
    <row r="7" spans="2:31" x14ac:dyDescent="0.25">
      <c r="B7" s="141" t="s">
        <v>63</v>
      </c>
      <c r="C7" s="142" t="s">
        <v>9</v>
      </c>
      <c r="D7" s="142" t="s">
        <v>61</v>
      </c>
      <c r="E7" s="145">
        <v>42917</v>
      </c>
      <c r="F7" s="142" t="s">
        <v>325</v>
      </c>
      <c r="G7" s="230">
        <v>1</v>
      </c>
      <c r="H7" s="142" t="s">
        <v>31</v>
      </c>
      <c r="I7" s="226">
        <v>0</v>
      </c>
      <c r="J7" s="227">
        <v>1302.4218839756234</v>
      </c>
      <c r="K7" s="228">
        <v>1302.4218839756234</v>
      </c>
      <c r="L7" s="131"/>
      <c r="M7" s="205"/>
      <c r="N7" s="205"/>
      <c r="AE7" s="205"/>
    </row>
    <row r="8" spans="2:31" x14ac:dyDescent="0.25">
      <c r="B8" s="141" t="s">
        <v>32</v>
      </c>
      <c r="C8" s="142"/>
      <c r="D8" s="142"/>
      <c r="E8" s="145"/>
      <c r="F8" s="142"/>
      <c r="G8" s="231">
        <v>48</v>
      </c>
      <c r="H8" s="142"/>
      <c r="I8" s="142"/>
      <c r="J8" s="227">
        <v>1608.9957638403546</v>
      </c>
      <c r="K8" s="228">
        <v>1403.8393606710918</v>
      </c>
      <c r="L8" s="131"/>
      <c r="M8" s="205"/>
      <c r="N8" s="205"/>
      <c r="AE8" s="205"/>
    </row>
    <row r="9" spans="2:31" x14ac:dyDescent="0.25">
      <c r="B9" s="151" t="s">
        <v>162</v>
      </c>
      <c r="C9" s="152"/>
      <c r="D9" s="155"/>
      <c r="E9" s="155"/>
      <c r="F9" s="155"/>
      <c r="G9" s="156"/>
      <c r="H9" s="155"/>
      <c r="I9" s="155"/>
      <c r="J9" s="156">
        <f>SUM(J5:J8)</f>
        <v>3395.443189814212</v>
      </c>
      <c r="K9" s="157">
        <f>SUM(K5:K8)</f>
        <v>3190.2867866449487</v>
      </c>
      <c r="L9" s="131"/>
      <c r="M9" s="205"/>
      <c r="N9" s="205"/>
      <c r="AE9" s="205"/>
    </row>
    <row r="10" spans="2:31" x14ac:dyDescent="0.25">
      <c r="B10" s="164" t="s">
        <v>163</v>
      </c>
      <c r="C10" s="136"/>
      <c r="D10" s="139"/>
      <c r="E10" s="139"/>
      <c r="F10" s="139"/>
      <c r="G10" s="139"/>
      <c r="H10" s="139"/>
      <c r="I10" s="139"/>
      <c r="J10" s="224"/>
      <c r="K10" s="225"/>
      <c r="L10" s="131"/>
      <c r="M10" s="205"/>
      <c r="N10" s="205"/>
      <c r="AE10" s="205"/>
    </row>
    <row r="11" spans="2:31" ht="22.5" x14ac:dyDescent="0.25">
      <c r="B11" s="141" t="s">
        <v>64</v>
      </c>
      <c r="C11" s="142" t="s">
        <v>9</v>
      </c>
      <c r="D11" s="142" t="s">
        <v>61</v>
      </c>
      <c r="E11" s="145">
        <v>41913</v>
      </c>
      <c r="F11" s="142" t="s">
        <v>325</v>
      </c>
      <c r="G11" s="232">
        <v>15</v>
      </c>
      <c r="H11" s="142" t="s">
        <v>31</v>
      </c>
      <c r="I11" s="167" t="s">
        <v>292</v>
      </c>
      <c r="J11" s="227">
        <v>915.10435008571437</v>
      </c>
      <c r="K11" s="228">
        <v>816.87449219390874</v>
      </c>
      <c r="L11" s="131"/>
      <c r="M11" s="205"/>
      <c r="N11" s="205"/>
      <c r="AE11" s="205"/>
    </row>
    <row r="12" spans="2:31" x14ac:dyDescent="0.25">
      <c r="B12" s="141" t="s">
        <v>65</v>
      </c>
      <c r="C12" s="142" t="s">
        <v>19</v>
      </c>
      <c r="D12" s="142" t="s">
        <v>300</v>
      </c>
      <c r="E12" s="145">
        <v>43922</v>
      </c>
      <c r="F12" s="142" t="s">
        <v>325</v>
      </c>
      <c r="G12" s="167">
        <v>0</v>
      </c>
      <c r="H12" s="142" t="s">
        <v>25</v>
      </c>
      <c r="I12" s="167">
        <v>0</v>
      </c>
      <c r="J12" s="227">
        <v>131.49086</v>
      </c>
      <c r="K12" s="228">
        <v>98.490859790000002</v>
      </c>
      <c r="L12" s="131"/>
      <c r="M12" s="205"/>
      <c r="N12" s="205"/>
      <c r="AE12" s="205"/>
    </row>
    <row r="13" spans="2:31" ht="22.5" x14ac:dyDescent="0.25">
      <c r="B13" s="141" t="s">
        <v>302</v>
      </c>
      <c r="C13" s="142" t="s">
        <v>19</v>
      </c>
      <c r="D13" s="142" t="s">
        <v>22</v>
      </c>
      <c r="E13" s="145">
        <v>43770</v>
      </c>
      <c r="F13" s="142" t="s">
        <v>325</v>
      </c>
      <c r="G13" s="167">
        <v>0</v>
      </c>
      <c r="H13" s="142" t="s">
        <v>25</v>
      </c>
      <c r="I13" s="142" t="s">
        <v>301</v>
      </c>
      <c r="J13" s="227">
        <v>101.303057</v>
      </c>
      <c r="K13" s="228">
        <v>12.88461509</v>
      </c>
      <c r="L13" s="131"/>
      <c r="M13" s="205"/>
      <c r="N13" s="205"/>
      <c r="AE13" s="205"/>
    </row>
    <row r="14" spans="2:31" x14ac:dyDescent="0.25">
      <c r="B14" s="141" t="s">
        <v>32</v>
      </c>
      <c r="C14" s="142"/>
      <c r="D14" s="142"/>
      <c r="E14" s="145"/>
      <c r="F14" s="142"/>
      <c r="G14" s="167"/>
      <c r="H14" s="142"/>
      <c r="I14" s="142"/>
      <c r="J14" s="227">
        <v>286.96873126342859</v>
      </c>
      <c r="K14" s="228">
        <v>265.78383069562858</v>
      </c>
      <c r="L14" s="131"/>
      <c r="M14" s="205"/>
      <c r="N14" s="205"/>
      <c r="AE14" s="205"/>
    </row>
    <row r="15" spans="2:31" x14ac:dyDescent="0.25">
      <c r="B15" s="151" t="s">
        <v>163</v>
      </c>
      <c r="C15" s="152"/>
      <c r="D15" s="155"/>
      <c r="E15" s="155"/>
      <c r="F15" s="155"/>
      <c r="G15" s="156"/>
      <c r="H15" s="155"/>
      <c r="I15" s="155"/>
      <c r="J15" s="156">
        <f>SUM(J11:J14)</f>
        <v>1434.8669983491432</v>
      </c>
      <c r="K15" s="157">
        <f>SUM(K11:K14)</f>
        <v>1194.0337977695374</v>
      </c>
      <c r="L15" s="131"/>
      <c r="M15" s="205"/>
      <c r="N15" s="205"/>
      <c r="AE15" s="205"/>
    </row>
    <row r="16" spans="2:31" x14ac:dyDescent="0.25">
      <c r="B16" s="164" t="s">
        <v>164</v>
      </c>
      <c r="C16" s="136"/>
      <c r="D16" s="139"/>
      <c r="E16" s="139"/>
      <c r="F16" s="139"/>
      <c r="G16" s="139"/>
      <c r="H16" s="139"/>
      <c r="I16" s="139"/>
      <c r="J16" s="224"/>
      <c r="K16" s="225"/>
      <c r="L16" s="131"/>
      <c r="M16" s="205"/>
      <c r="N16" s="205"/>
      <c r="AE16" s="205"/>
    </row>
    <row r="17" spans="1:33" x14ac:dyDescent="0.25">
      <c r="B17" s="141" t="s">
        <v>66</v>
      </c>
      <c r="C17" s="142" t="s">
        <v>9</v>
      </c>
      <c r="D17" s="142" t="s">
        <v>303</v>
      </c>
      <c r="E17" s="145">
        <v>43709</v>
      </c>
      <c r="F17" s="142" t="s">
        <v>325</v>
      </c>
      <c r="G17" s="142" t="s">
        <v>10</v>
      </c>
      <c r="H17" s="142" t="s">
        <v>31</v>
      </c>
      <c r="I17" s="233">
        <v>0</v>
      </c>
      <c r="J17" s="227">
        <v>71.507858808099996</v>
      </c>
      <c r="K17" s="228">
        <v>71.507858808099996</v>
      </c>
      <c r="L17" s="131"/>
      <c r="M17" s="205"/>
      <c r="N17" s="205"/>
      <c r="AE17" s="205"/>
    </row>
    <row r="18" spans="1:33" ht="13.5" customHeight="1" x14ac:dyDescent="0.25">
      <c r="B18" s="151" t="s">
        <v>164</v>
      </c>
      <c r="C18" s="152"/>
      <c r="D18" s="155"/>
      <c r="E18" s="155"/>
      <c r="F18" s="155"/>
      <c r="G18" s="156" t="s">
        <v>10</v>
      </c>
      <c r="H18" s="155"/>
      <c r="I18" s="155"/>
      <c r="J18" s="156">
        <f>J17</f>
        <v>71.507858808099996</v>
      </c>
      <c r="K18" s="157">
        <f>K17</f>
        <v>71.507858808099996</v>
      </c>
      <c r="L18" s="131"/>
      <c r="M18" s="205"/>
      <c r="N18" s="205"/>
      <c r="AE18" s="205"/>
    </row>
    <row r="19" spans="1:33" ht="13.5" customHeight="1" x14ac:dyDescent="0.25">
      <c r="B19" s="164" t="s">
        <v>165</v>
      </c>
      <c r="C19" s="136"/>
      <c r="D19" s="139"/>
      <c r="E19" s="139"/>
      <c r="F19" s="139"/>
      <c r="G19" s="139"/>
      <c r="H19" s="139"/>
      <c r="I19" s="139"/>
      <c r="J19" s="224"/>
      <c r="K19" s="225"/>
      <c r="L19" s="131"/>
      <c r="M19" s="205"/>
      <c r="N19" s="205"/>
      <c r="AE19" s="205"/>
    </row>
    <row r="20" spans="1:33" ht="13.5" customHeight="1" x14ac:dyDescent="0.25">
      <c r="B20" s="141" t="s">
        <v>67</v>
      </c>
      <c r="C20" s="142" t="s">
        <v>9</v>
      </c>
      <c r="D20" s="142" t="s">
        <v>61</v>
      </c>
      <c r="E20" s="145">
        <v>41091</v>
      </c>
      <c r="F20" s="142" t="s">
        <v>325</v>
      </c>
      <c r="G20" s="234">
        <v>1</v>
      </c>
      <c r="H20" s="142" t="s">
        <v>31</v>
      </c>
      <c r="I20" s="226">
        <v>0</v>
      </c>
      <c r="J20" s="227">
        <v>426.0104393022267</v>
      </c>
      <c r="K20" s="228">
        <v>426.0104393022267</v>
      </c>
      <c r="L20" s="131"/>
      <c r="M20" s="205"/>
      <c r="N20" s="205"/>
      <c r="AE20" s="205"/>
    </row>
    <row r="21" spans="1:33" ht="13.5" customHeight="1" x14ac:dyDescent="0.25">
      <c r="B21" s="141" t="s">
        <v>68</v>
      </c>
      <c r="C21" s="142" t="s">
        <v>19</v>
      </c>
      <c r="D21" s="142" t="s">
        <v>61</v>
      </c>
      <c r="E21" s="145">
        <v>43070</v>
      </c>
      <c r="F21" s="142" t="s">
        <v>325</v>
      </c>
      <c r="G21" s="167">
        <v>0</v>
      </c>
      <c r="H21" s="142" t="s">
        <v>31</v>
      </c>
      <c r="I21" s="226">
        <v>0</v>
      </c>
      <c r="J21" s="227">
        <v>281.93416868422901</v>
      </c>
      <c r="K21" s="228">
        <v>281.93416868422901</v>
      </c>
      <c r="L21" s="131"/>
      <c r="M21" s="205"/>
      <c r="N21" s="205"/>
    </row>
    <row r="22" spans="1:33" ht="13.5" customHeight="1" x14ac:dyDescent="0.25">
      <c r="B22" s="141" t="s">
        <v>32</v>
      </c>
      <c r="C22" s="142"/>
      <c r="D22" s="142"/>
      <c r="E22" s="145"/>
      <c r="F22" s="142"/>
      <c r="G22" s="142"/>
      <c r="H22" s="142"/>
      <c r="I22" s="226"/>
      <c r="J22" s="227">
        <v>73.804992403694243</v>
      </c>
      <c r="K22" s="228">
        <v>73.804992403694243</v>
      </c>
      <c r="L22" s="131"/>
      <c r="M22" s="205"/>
      <c r="N22" s="205"/>
    </row>
    <row r="23" spans="1:33" ht="13.5" customHeight="1" x14ac:dyDescent="0.25">
      <c r="A23" s="158"/>
      <c r="B23" s="235" t="s">
        <v>165</v>
      </c>
      <c r="C23" s="236"/>
      <c r="D23" s="237"/>
      <c r="E23" s="237"/>
      <c r="F23" s="237"/>
      <c r="G23" s="238"/>
      <c r="H23" s="237"/>
      <c r="I23" s="237"/>
      <c r="J23" s="238">
        <f>SUM(J19:J22)</f>
        <v>781.74960039014991</v>
      </c>
      <c r="K23" s="238">
        <f>SUM(K20:K22)</f>
        <v>781.74960039014991</v>
      </c>
      <c r="L23" s="131"/>
      <c r="M23" s="205"/>
      <c r="N23" s="205"/>
    </row>
    <row r="24" spans="1:33" ht="13.5" customHeight="1" x14ac:dyDescent="0.25">
      <c r="B24" s="239" t="s">
        <v>152</v>
      </c>
      <c r="C24" s="240"/>
      <c r="D24" s="241"/>
      <c r="E24" s="241"/>
      <c r="F24" s="241"/>
      <c r="G24" s="242">
        <f>ROUND(SUM(G5:G23),0)-1</f>
        <v>65</v>
      </c>
      <c r="H24" s="241"/>
      <c r="I24" s="241"/>
      <c r="J24" s="242">
        <f>J9+J15+J18+J23</f>
        <v>5683.5676473616049</v>
      </c>
      <c r="K24" s="242">
        <f>K9+K15+K18+K23</f>
        <v>5237.5780436127352</v>
      </c>
      <c r="M24" s="205"/>
      <c r="N24" s="205"/>
      <c r="AG24" s="205"/>
    </row>
    <row r="25" spans="1:33" x14ac:dyDescent="0.25">
      <c r="B25" s="410" t="s">
        <v>336</v>
      </c>
      <c r="C25" s="410"/>
      <c r="D25" s="410"/>
      <c r="E25" s="410"/>
      <c r="F25" s="410"/>
      <c r="G25" s="410"/>
      <c r="H25" s="410"/>
      <c r="I25" s="410"/>
      <c r="J25" s="410"/>
      <c r="K25" s="410"/>
      <c r="AG25" s="205"/>
    </row>
    <row r="26" spans="1:33" x14ac:dyDescent="0.25">
      <c r="B26" s="243"/>
    </row>
    <row r="31" spans="1:33" ht="13.5" customHeight="1" x14ac:dyDescent="0.25"/>
    <row r="32" spans="1:33" ht="13.5" customHeight="1" x14ac:dyDescent="0.25">
      <c r="Q32" s="243"/>
    </row>
    <row r="33" spans="3:14" ht="13.5" customHeight="1" x14ac:dyDescent="0.25"/>
    <row r="34" spans="3:14" ht="13.5" customHeight="1" x14ac:dyDescent="0.25"/>
    <row r="35" spans="3:14" ht="13.5" customHeight="1" x14ac:dyDescent="0.25"/>
    <row r="36" spans="3:14" ht="13.5" customHeight="1" x14ac:dyDescent="0.25">
      <c r="C36" s="131"/>
      <c r="L36" s="131"/>
      <c r="M36" s="131"/>
    </row>
    <row r="37" spans="3:14" ht="13.5" customHeight="1" x14ac:dyDescent="0.25">
      <c r="C37" s="131"/>
      <c r="L37" s="131"/>
      <c r="M37" s="131"/>
    </row>
    <row r="38" spans="3:14" ht="13.5" customHeight="1" x14ac:dyDescent="0.25">
      <c r="C38" s="131"/>
      <c r="L38" s="131"/>
      <c r="M38" s="131"/>
    </row>
    <row r="39" spans="3:14" ht="13.5" customHeight="1" x14ac:dyDescent="0.25"/>
    <row r="40" spans="3:14" ht="13.5" customHeight="1" x14ac:dyDescent="0.25"/>
    <row r="41" spans="3:14" ht="13.5" customHeight="1" x14ac:dyDescent="0.25"/>
    <row r="42" spans="3:14" ht="13.5" customHeight="1" x14ac:dyDescent="0.25">
      <c r="N42" s="244"/>
    </row>
    <row r="43" spans="3:14" ht="13.5" customHeight="1" x14ac:dyDescent="0.25"/>
    <row r="44" spans="3:14" ht="13.5" customHeight="1" x14ac:dyDescent="0.25"/>
    <row r="45" spans="3:14" ht="13.5" customHeight="1" x14ac:dyDescent="0.25"/>
    <row r="46" spans="3:14" ht="13.5" customHeight="1" x14ac:dyDescent="0.25"/>
    <row r="47" spans="3:14" ht="13.5" customHeight="1" x14ac:dyDescent="0.25"/>
    <row r="48" spans="3:14" ht="26.1" customHeight="1" x14ac:dyDescent="0.25"/>
    <row r="49" ht="26.1"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hidden="1" customHeight="1" x14ac:dyDescent="0.25"/>
    <row r="66" ht="13.5" customHeight="1" x14ac:dyDescent="0.25"/>
  </sheetData>
  <mergeCells count="3">
    <mergeCell ref="E2:F2"/>
    <mergeCell ref="J2:K2"/>
    <mergeCell ref="B25:K25"/>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pageSetUpPr fitToPage="1"/>
  </sheetPr>
  <dimension ref="B1:K48"/>
  <sheetViews>
    <sheetView showGridLines="0" view="pageBreakPreview" zoomScale="85" zoomScaleNormal="100" zoomScaleSheetLayoutView="85" workbookViewId="0">
      <selection activeCell="B2" sqref="B2:K41"/>
    </sheetView>
  </sheetViews>
  <sheetFormatPr defaultColWidth="8.7109375" defaultRowHeight="15" x14ac:dyDescent="0.25"/>
  <cols>
    <col min="1" max="1" width="2.85546875" style="245" customWidth="1"/>
    <col min="2" max="2" width="35.5703125" style="245" customWidth="1"/>
    <col min="3" max="3" width="6.42578125" style="245" bestFit="1" customWidth="1"/>
    <col min="4" max="4" width="9" style="245" customWidth="1"/>
    <col min="5" max="10" width="10.140625" style="245" customWidth="1"/>
    <col min="11" max="11" width="11.85546875" style="245" customWidth="1"/>
    <col min="12" max="16384" width="8.7109375" style="245"/>
  </cols>
  <sheetData>
    <row r="1" spans="2:11" x14ac:dyDescent="0.25">
      <c r="B1" s="129" t="s">
        <v>101</v>
      </c>
      <c r="H1" s="132"/>
      <c r="I1" s="131"/>
    </row>
    <row r="2" spans="2:11" ht="22.5" customHeight="1" x14ac:dyDescent="0.25">
      <c r="B2" s="134"/>
      <c r="C2" s="175"/>
      <c r="D2" s="175"/>
      <c r="E2" s="379" t="s">
        <v>277</v>
      </c>
      <c r="F2" s="396"/>
      <c r="G2" s="175"/>
      <c r="H2" s="223" t="s">
        <v>278</v>
      </c>
      <c r="I2" s="133"/>
      <c r="J2" s="379" t="s">
        <v>231</v>
      </c>
      <c r="K2" s="396"/>
    </row>
    <row r="3" spans="2:11" ht="24" x14ac:dyDescent="0.25">
      <c r="B3" s="133" t="s">
        <v>27</v>
      </c>
      <c r="C3" s="134" t="s">
        <v>188</v>
      </c>
      <c r="D3" s="134" t="s">
        <v>3</v>
      </c>
      <c r="E3" s="134" t="s">
        <v>4</v>
      </c>
      <c r="F3" s="134" t="s">
        <v>5</v>
      </c>
      <c r="G3" s="134" t="s">
        <v>232</v>
      </c>
      <c r="H3" s="134" t="s">
        <v>1</v>
      </c>
      <c r="I3" s="134" t="s">
        <v>2</v>
      </c>
      <c r="J3" s="134" t="s">
        <v>178</v>
      </c>
      <c r="K3" s="134" t="s">
        <v>361</v>
      </c>
    </row>
    <row r="4" spans="2:11" x14ac:dyDescent="0.25">
      <c r="B4" s="164" t="s">
        <v>150</v>
      </c>
      <c r="C4" s="246"/>
      <c r="D4" s="139"/>
      <c r="E4" s="139"/>
      <c r="F4" s="139"/>
      <c r="G4" s="247"/>
      <c r="H4" s="139"/>
      <c r="I4" s="139"/>
      <c r="J4" s="224"/>
      <c r="K4" s="225"/>
    </row>
    <row r="5" spans="2:11" x14ac:dyDescent="0.25">
      <c r="B5" s="141" t="s">
        <v>69</v>
      </c>
      <c r="C5" s="142" t="s">
        <v>19</v>
      </c>
      <c r="D5" s="142" t="s">
        <v>22</v>
      </c>
      <c r="E5" s="145">
        <v>41702</v>
      </c>
      <c r="F5" s="145">
        <v>46315</v>
      </c>
      <c r="G5" s="248">
        <v>8.4324601599999998</v>
      </c>
      <c r="H5" s="142" t="s">
        <v>25</v>
      </c>
      <c r="I5" s="226">
        <v>0</v>
      </c>
      <c r="J5" s="227">
        <v>316.71737897097597</v>
      </c>
      <c r="K5" s="228">
        <v>350.62258272000003</v>
      </c>
    </row>
    <row r="6" spans="2:11" x14ac:dyDescent="0.25">
      <c r="B6" s="141" t="s">
        <v>70</v>
      </c>
      <c r="C6" s="142" t="s">
        <v>19</v>
      </c>
      <c r="D6" s="142" t="s">
        <v>11</v>
      </c>
      <c r="E6" s="145">
        <v>41878</v>
      </c>
      <c r="F6" s="145">
        <v>44942</v>
      </c>
      <c r="G6" s="248">
        <v>6.6907028400000002</v>
      </c>
      <c r="H6" s="142" t="s">
        <v>25</v>
      </c>
      <c r="I6" s="226">
        <v>0</v>
      </c>
      <c r="J6" s="227">
        <v>371.44603455267003</v>
      </c>
      <c r="K6" s="228">
        <v>397.48104286</v>
      </c>
    </row>
    <row r="7" spans="2:11" x14ac:dyDescent="0.25">
      <c r="B7" s="141" t="s">
        <v>71</v>
      </c>
      <c r="C7" s="142" t="s">
        <v>19</v>
      </c>
      <c r="D7" s="142" t="s">
        <v>22</v>
      </c>
      <c r="E7" s="145">
        <v>41996</v>
      </c>
      <c r="F7" s="145">
        <v>45041</v>
      </c>
      <c r="G7" s="248">
        <v>7.7293640399999992</v>
      </c>
      <c r="H7" s="142" t="s">
        <v>25</v>
      </c>
      <c r="I7" s="226">
        <v>0</v>
      </c>
      <c r="J7" s="227">
        <v>378.37300598035199</v>
      </c>
      <c r="K7" s="228">
        <v>399.63350864</v>
      </c>
    </row>
    <row r="8" spans="2:11" x14ac:dyDescent="0.25">
      <c r="B8" s="141" t="s">
        <v>72</v>
      </c>
      <c r="C8" s="142" t="s">
        <v>19</v>
      </c>
      <c r="D8" s="142" t="s">
        <v>11</v>
      </c>
      <c r="E8" s="145">
        <v>42185</v>
      </c>
      <c r="F8" s="145">
        <v>44123</v>
      </c>
      <c r="G8" s="248">
        <v>4.25652103</v>
      </c>
      <c r="H8" s="142" t="s">
        <v>25</v>
      </c>
      <c r="I8" s="226">
        <v>0</v>
      </c>
      <c r="J8" s="227">
        <v>279.494336231847</v>
      </c>
      <c r="K8" s="228">
        <v>299.79012789000001</v>
      </c>
    </row>
    <row r="9" spans="2:11" x14ac:dyDescent="0.25">
      <c r="B9" s="141" t="s">
        <v>73</v>
      </c>
      <c r="C9" s="142" t="s">
        <v>19</v>
      </c>
      <c r="D9" s="142" t="s">
        <v>22</v>
      </c>
      <c r="E9" s="145">
        <v>42325</v>
      </c>
      <c r="F9" s="145">
        <v>45669</v>
      </c>
      <c r="G9" s="248">
        <v>10.810910740000001</v>
      </c>
      <c r="H9" s="142" t="s">
        <v>25</v>
      </c>
      <c r="I9" s="226">
        <v>0</v>
      </c>
      <c r="J9" s="227">
        <v>363.202436719395</v>
      </c>
      <c r="K9" s="228">
        <v>395.17183845</v>
      </c>
    </row>
    <row r="10" spans="2:11" x14ac:dyDescent="0.25">
      <c r="B10" s="141" t="s">
        <v>74</v>
      </c>
      <c r="C10" s="142" t="s">
        <v>19</v>
      </c>
      <c r="D10" s="142" t="s">
        <v>22</v>
      </c>
      <c r="E10" s="145">
        <v>42612</v>
      </c>
      <c r="F10" s="145">
        <v>45776</v>
      </c>
      <c r="G10" s="248">
        <v>9.4607896900000004</v>
      </c>
      <c r="H10" s="142" t="s">
        <v>25</v>
      </c>
      <c r="I10" s="226">
        <v>0</v>
      </c>
      <c r="J10" s="227">
        <v>373.18309592441199</v>
      </c>
      <c r="K10" s="228">
        <v>400.15343761999998</v>
      </c>
    </row>
    <row r="11" spans="2:11" x14ac:dyDescent="0.25">
      <c r="B11" s="141" t="s">
        <v>75</v>
      </c>
      <c r="C11" s="142" t="s">
        <v>19</v>
      </c>
      <c r="D11" s="142" t="s">
        <v>22</v>
      </c>
      <c r="E11" s="145">
        <v>42823</v>
      </c>
      <c r="F11" s="145">
        <v>46231</v>
      </c>
      <c r="G11" s="248">
        <v>11.153213429999999</v>
      </c>
      <c r="H11" s="142" t="s">
        <v>25</v>
      </c>
      <c r="I11" s="226">
        <v>0</v>
      </c>
      <c r="J11" s="227">
        <v>378.34669534203601</v>
      </c>
      <c r="K11" s="228">
        <v>401.30111936999998</v>
      </c>
    </row>
    <row r="12" spans="2:11" x14ac:dyDescent="0.25">
      <c r="B12" s="141" t="s">
        <v>76</v>
      </c>
      <c r="C12" s="142" t="s">
        <v>19</v>
      </c>
      <c r="D12" s="142" t="s">
        <v>22</v>
      </c>
      <c r="E12" s="145">
        <v>43174</v>
      </c>
      <c r="F12" s="145">
        <v>45037</v>
      </c>
      <c r="G12" s="248">
        <v>12.075935810000001</v>
      </c>
      <c r="H12" s="142" t="s">
        <v>25</v>
      </c>
      <c r="I12" s="226">
        <v>0</v>
      </c>
      <c r="J12" s="227">
        <v>379.30111309149999</v>
      </c>
      <c r="K12" s="228">
        <v>399.26432956999997</v>
      </c>
    </row>
    <row r="13" spans="2:11" x14ac:dyDescent="0.25">
      <c r="B13" s="141" t="s">
        <v>77</v>
      </c>
      <c r="C13" s="142" t="s">
        <v>19</v>
      </c>
      <c r="D13" s="142" t="s">
        <v>22</v>
      </c>
      <c r="E13" s="145">
        <v>43306</v>
      </c>
      <c r="F13" s="145">
        <v>45131</v>
      </c>
      <c r="G13" s="248">
        <v>0.90562366000000005</v>
      </c>
      <c r="H13" s="142" t="s">
        <v>25</v>
      </c>
      <c r="I13" s="226">
        <v>0</v>
      </c>
      <c r="J13" s="227">
        <v>398.39265078799997</v>
      </c>
      <c r="K13" s="228">
        <v>400.31415874999999</v>
      </c>
    </row>
    <row r="14" spans="2:11" x14ac:dyDescent="0.25">
      <c r="B14" s="141" t="s">
        <v>78</v>
      </c>
      <c r="C14" s="142" t="s">
        <v>19</v>
      </c>
      <c r="D14" s="142" t="s">
        <v>22</v>
      </c>
      <c r="E14" s="145">
        <v>43437</v>
      </c>
      <c r="F14" s="145">
        <v>45315</v>
      </c>
      <c r="G14" s="249">
        <v>0</v>
      </c>
      <c r="H14" s="142" t="s">
        <v>25</v>
      </c>
      <c r="I14" s="226">
        <v>0</v>
      </c>
      <c r="J14" s="227">
        <v>402.6262711</v>
      </c>
      <c r="K14" s="228">
        <v>402.6262711</v>
      </c>
    </row>
    <row r="15" spans="2:11" x14ac:dyDescent="0.25">
      <c r="B15" s="141" t="s">
        <v>79</v>
      </c>
      <c r="C15" s="142" t="s">
        <v>19</v>
      </c>
      <c r="D15" s="142" t="s">
        <v>22</v>
      </c>
      <c r="E15" s="145">
        <v>44137</v>
      </c>
      <c r="F15" s="145">
        <v>46407</v>
      </c>
      <c r="G15" s="248">
        <v>11.17426659</v>
      </c>
      <c r="H15" s="142" t="s">
        <v>25</v>
      </c>
      <c r="I15" s="226">
        <v>0</v>
      </c>
      <c r="J15" s="227">
        <v>381.18963929295199</v>
      </c>
      <c r="K15" s="228">
        <v>401.42127137</v>
      </c>
    </row>
    <row r="16" spans="2:11" x14ac:dyDescent="0.25">
      <c r="B16" s="141" t="s">
        <v>80</v>
      </c>
      <c r="C16" s="142" t="s">
        <v>19</v>
      </c>
      <c r="D16" s="142" t="s">
        <v>22</v>
      </c>
      <c r="E16" s="145">
        <v>44266</v>
      </c>
      <c r="F16" s="145">
        <v>46129</v>
      </c>
      <c r="G16" s="249">
        <v>0</v>
      </c>
      <c r="H16" s="142" t="s">
        <v>25</v>
      </c>
      <c r="I16" s="226">
        <v>0</v>
      </c>
      <c r="J16" s="227">
        <v>401.85596860999999</v>
      </c>
      <c r="K16" s="228">
        <v>401.85596860999999</v>
      </c>
    </row>
    <row r="17" spans="2:11" x14ac:dyDescent="0.25">
      <c r="B17" s="141" t="s">
        <v>81</v>
      </c>
      <c r="C17" s="142" t="s">
        <v>19</v>
      </c>
      <c r="D17" s="142" t="s">
        <v>22</v>
      </c>
      <c r="E17" s="145">
        <v>44285</v>
      </c>
      <c r="F17" s="145">
        <v>46135</v>
      </c>
      <c r="G17" s="249">
        <v>0</v>
      </c>
      <c r="H17" s="142" t="s">
        <v>25</v>
      </c>
      <c r="I17" s="226">
        <v>0</v>
      </c>
      <c r="J17" s="227">
        <v>552.98265544000003</v>
      </c>
      <c r="K17" s="228">
        <v>552.98265544000003</v>
      </c>
    </row>
    <row r="18" spans="2:11" x14ac:dyDescent="0.25">
      <c r="B18" s="141" t="s">
        <v>117</v>
      </c>
      <c r="C18" s="250" t="s">
        <v>19</v>
      </c>
      <c r="D18" s="250" t="s">
        <v>22</v>
      </c>
      <c r="E18" s="251">
        <v>44496</v>
      </c>
      <c r="F18" s="251">
        <v>46315</v>
      </c>
      <c r="G18" s="248">
        <v>2.4953884700000004</v>
      </c>
      <c r="H18" s="250" t="s">
        <v>25</v>
      </c>
      <c r="I18" s="226">
        <v>0</v>
      </c>
      <c r="J18" s="227">
        <v>396.97078881537004</v>
      </c>
      <c r="K18" s="228">
        <v>400.77818154000005</v>
      </c>
    </row>
    <row r="19" spans="2:11" x14ac:dyDescent="0.25">
      <c r="B19" s="141" t="s">
        <v>118</v>
      </c>
      <c r="C19" s="250" t="s">
        <v>19</v>
      </c>
      <c r="D19" s="250" t="s">
        <v>22</v>
      </c>
      <c r="E19" s="251">
        <v>44503</v>
      </c>
      <c r="F19" s="251">
        <v>46321</v>
      </c>
      <c r="G19" s="249">
        <v>0</v>
      </c>
      <c r="H19" s="250" t="s">
        <v>25</v>
      </c>
      <c r="I19" s="226">
        <v>0</v>
      </c>
      <c r="J19" s="227">
        <v>401.14625193000001</v>
      </c>
      <c r="K19" s="228">
        <v>401.14625193000001</v>
      </c>
    </row>
    <row r="20" spans="2:11" x14ac:dyDescent="0.25">
      <c r="B20" s="141" t="s">
        <v>196</v>
      </c>
      <c r="C20" s="250" t="s">
        <v>19</v>
      </c>
      <c r="D20" s="250" t="s">
        <v>22</v>
      </c>
      <c r="E20" s="251">
        <v>44713</v>
      </c>
      <c r="F20" s="251">
        <v>45858</v>
      </c>
      <c r="G20" s="249">
        <v>0</v>
      </c>
      <c r="H20" s="250" t="s">
        <v>25</v>
      </c>
      <c r="I20" s="226">
        <v>0</v>
      </c>
      <c r="J20" s="227">
        <v>338.49312316999999</v>
      </c>
      <c r="K20" s="228">
        <v>338.49312316999999</v>
      </c>
    </row>
    <row r="21" spans="2:11" x14ac:dyDescent="0.25">
      <c r="B21" s="141" t="s">
        <v>293</v>
      </c>
      <c r="C21" s="250"/>
      <c r="D21" s="250"/>
      <c r="E21" s="251"/>
      <c r="F21" s="251"/>
      <c r="G21" s="248">
        <v>9.6417694699999998</v>
      </c>
      <c r="H21" s="250"/>
      <c r="I21" s="226"/>
      <c r="J21" s="252" t="s">
        <v>10</v>
      </c>
      <c r="K21" s="253" t="s">
        <v>10</v>
      </c>
    </row>
    <row r="22" spans="2:11" x14ac:dyDescent="0.25">
      <c r="B22" s="254" t="s">
        <v>167</v>
      </c>
      <c r="C22" s="255"/>
      <c r="D22" s="256"/>
      <c r="E22" s="256"/>
      <c r="F22" s="256"/>
      <c r="G22" s="257">
        <f>SUM(G5:G21)</f>
        <v>94.826945929999994</v>
      </c>
      <c r="H22" s="256"/>
      <c r="I22" s="256"/>
      <c r="J22" s="257">
        <f>SUM(J5:J21)</f>
        <v>6113.7214459595107</v>
      </c>
      <c r="K22" s="257">
        <f>SUM(K5:K21)</f>
        <v>6343.03586903</v>
      </c>
    </row>
    <row r="23" spans="2:11" x14ac:dyDescent="0.25">
      <c r="B23" s="164" t="s">
        <v>149</v>
      </c>
      <c r="C23" s="136"/>
      <c r="D23" s="139"/>
      <c r="E23" s="139"/>
      <c r="F23" s="139"/>
      <c r="G23" s="247"/>
      <c r="H23" s="139"/>
      <c r="I23" s="139"/>
      <c r="J23" s="224"/>
      <c r="K23" s="225"/>
    </row>
    <row r="24" spans="2:11" x14ac:dyDescent="0.25">
      <c r="B24" s="141" t="s">
        <v>181</v>
      </c>
      <c r="C24" s="142" t="s">
        <v>9</v>
      </c>
      <c r="D24" s="142" t="s">
        <v>22</v>
      </c>
      <c r="E24" s="145">
        <v>41456</v>
      </c>
      <c r="F24" s="145">
        <v>44470</v>
      </c>
      <c r="G24" s="258">
        <v>17.766884360158059</v>
      </c>
      <c r="H24" s="142" t="s">
        <v>25</v>
      </c>
      <c r="I24" s="226">
        <v>0</v>
      </c>
      <c r="J24" s="227">
        <v>383.91551432151914</v>
      </c>
      <c r="K24" s="228">
        <v>437.66018504505143</v>
      </c>
    </row>
    <row r="25" spans="2:11" x14ac:dyDescent="0.25">
      <c r="B25" s="141" t="s">
        <v>82</v>
      </c>
      <c r="C25" s="142" t="s">
        <v>9</v>
      </c>
      <c r="D25" s="142" t="s">
        <v>11</v>
      </c>
      <c r="E25" s="145">
        <v>41609</v>
      </c>
      <c r="F25" s="145">
        <v>44562</v>
      </c>
      <c r="G25" s="258">
        <v>12.488748919378294</v>
      </c>
      <c r="H25" s="142" t="s">
        <v>25</v>
      </c>
      <c r="I25" s="226">
        <v>0</v>
      </c>
      <c r="J25" s="227">
        <v>564.62059723047741</v>
      </c>
      <c r="K25" s="228">
        <v>597.79840892586287</v>
      </c>
    </row>
    <row r="26" spans="2:11" x14ac:dyDescent="0.25">
      <c r="B26" s="141" t="s">
        <v>83</v>
      </c>
      <c r="C26" s="142" t="s">
        <v>9</v>
      </c>
      <c r="D26" s="142" t="s">
        <v>11</v>
      </c>
      <c r="E26" s="145">
        <v>41699</v>
      </c>
      <c r="F26" s="145">
        <v>44470</v>
      </c>
      <c r="G26" s="258">
        <v>30.463129888087458</v>
      </c>
      <c r="H26" s="142" t="s">
        <v>25</v>
      </c>
      <c r="I26" s="226">
        <v>0</v>
      </c>
      <c r="J26" s="227">
        <v>478.0636725542559</v>
      </c>
      <c r="K26" s="228">
        <v>520.76652783688007</v>
      </c>
    </row>
    <row r="27" spans="2:11" x14ac:dyDescent="0.25">
      <c r="B27" s="141" t="s">
        <v>182</v>
      </c>
      <c r="C27" s="142" t="s">
        <v>9</v>
      </c>
      <c r="D27" s="142" t="s">
        <v>11</v>
      </c>
      <c r="E27" s="145">
        <v>41883</v>
      </c>
      <c r="F27" s="145">
        <v>44409</v>
      </c>
      <c r="G27" s="258">
        <v>0.80933731934668063</v>
      </c>
      <c r="H27" s="142" t="s">
        <v>25</v>
      </c>
      <c r="I27" s="226">
        <v>0</v>
      </c>
      <c r="J27" s="227">
        <v>380.21280844269262</v>
      </c>
      <c r="K27" s="228">
        <v>382.3155439343314</v>
      </c>
    </row>
    <row r="28" spans="2:11" x14ac:dyDescent="0.25">
      <c r="B28" s="141" t="s">
        <v>183</v>
      </c>
      <c r="C28" s="142" t="s">
        <v>9</v>
      </c>
      <c r="D28" s="142" t="s">
        <v>22</v>
      </c>
      <c r="E28" s="145">
        <v>42522</v>
      </c>
      <c r="F28" s="145">
        <v>45778</v>
      </c>
      <c r="G28" s="258">
        <v>11.880547381680715</v>
      </c>
      <c r="H28" s="142" t="s">
        <v>25</v>
      </c>
      <c r="I28" s="226">
        <v>0</v>
      </c>
      <c r="J28" s="227">
        <v>411.5832588547172</v>
      </c>
      <c r="K28" s="228">
        <v>437.01768831462863</v>
      </c>
    </row>
    <row r="29" spans="2:11" x14ac:dyDescent="0.25">
      <c r="B29" s="141" t="s">
        <v>84</v>
      </c>
      <c r="C29" s="142" t="s">
        <v>9</v>
      </c>
      <c r="D29" s="142" t="s">
        <v>22</v>
      </c>
      <c r="E29" s="145">
        <v>42795</v>
      </c>
      <c r="F29" s="145">
        <v>45992</v>
      </c>
      <c r="G29" s="258">
        <v>16.532117755063226</v>
      </c>
      <c r="H29" s="142" t="s">
        <v>25</v>
      </c>
      <c r="I29" s="226">
        <v>0</v>
      </c>
      <c r="J29" s="227">
        <v>415.53080787436755</v>
      </c>
      <c r="K29" s="228">
        <v>437.49295417389715</v>
      </c>
    </row>
    <row r="30" spans="2:11" x14ac:dyDescent="0.25">
      <c r="B30" s="141" t="s">
        <v>85</v>
      </c>
      <c r="C30" s="142" t="s">
        <v>9</v>
      </c>
      <c r="D30" s="142" t="s">
        <v>11</v>
      </c>
      <c r="E30" s="145">
        <v>43070</v>
      </c>
      <c r="F30" s="145">
        <v>44562</v>
      </c>
      <c r="G30" s="258">
        <v>10.108380226280294</v>
      </c>
      <c r="H30" s="142" t="s">
        <v>25</v>
      </c>
      <c r="I30" s="226">
        <v>0</v>
      </c>
      <c r="J30" s="227">
        <v>412.72114871593755</v>
      </c>
      <c r="K30" s="228">
        <v>435.95769379522289</v>
      </c>
    </row>
    <row r="31" spans="2:11" x14ac:dyDescent="0.25">
      <c r="B31" s="141" t="s">
        <v>86</v>
      </c>
      <c r="C31" s="142" t="s">
        <v>9</v>
      </c>
      <c r="D31" s="142" t="s">
        <v>22</v>
      </c>
      <c r="E31" s="145">
        <v>43221</v>
      </c>
      <c r="F31" s="145">
        <v>44682</v>
      </c>
      <c r="G31" s="258">
        <v>16.406216173846154</v>
      </c>
      <c r="H31" s="142" t="s">
        <v>25</v>
      </c>
      <c r="I31" s="226">
        <v>0</v>
      </c>
      <c r="J31" s="227">
        <v>415.01416967818437</v>
      </c>
      <c r="K31" s="228">
        <v>437.36344154092575</v>
      </c>
    </row>
    <row r="32" spans="2:11" x14ac:dyDescent="0.25">
      <c r="B32" s="141" t="s">
        <v>87</v>
      </c>
      <c r="C32" s="142" t="s">
        <v>9</v>
      </c>
      <c r="D32" s="142" t="s">
        <v>22</v>
      </c>
      <c r="E32" s="145">
        <v>43525</v>
      </c>
      <c r="F32" s="145">
        <v>45748</v>
      </c>
      <c r="G32" s="258">
        <v>16.663500806733403</v>
      </c>
      <c r="H32" s="142" t="s">
        <v>25</v>
      </c>
      <c r="I32" s="226">
        <v>0</v>
      </c>
      <c r="J32" s="227">
        <v>415.47630154126233</v>
      </c>
      <c r="K32" s="228">
        <v>437.3895163083086</v>
      </c>
    </row>
    <row r="33" spans="2:11" x14ac:dyDescent="0.25">
      <c r="B33" s="141" t="s">
        <v>88</v>
      </c>
      <c r="C33" s="142" t="s">
        <v>9</v>
      </c>
      <c r="D33" s="142" t="s">
        <v>22</v>
      </c>
      <c r="E33" s="145">
        <v>43647</v>
      </c>
      <c r="F33" s="145">
        <v>45292</v>
      </c>
      <c r="G33" s="258">
        <v>14.805965772850367</v>
      </c>
      <c r="H33" s="142" t="s">
        <v>25</v>
      </c>
      <c r="I33" s="226">
        <v>0</v>
      </c>
      <c r="J33" s="227">
        <v>412.58162319545818</v>
      </c>
      <c r="K33" s="228">
        <v>437.70594440426282</v>
      </c>
    </row>
    <row r="34" spans="2:11" x14ac:dyDescent="0.25">
      <c r="B34" s="141" t="s">
        <v>89</v>
      </c>
      <c r="C34" s="142" t="s">
        <v>9</v>
      </c>
      <c r="D34" s="142" t="s">
        <v>22</v>
      </c>
      <c r="E34" s="145">
        <v>43922</v>
      </c>
      <c r="F34" s="145">
        <v>45566</v>
      </c>
      <c r="G34" s="258">
        <v>16.838416050489993</v>
      </c>
      <c r="H34" s="142" t="s">
        <v>25</v>
      </c>
      <c r="I34" s="226">
        <v>0</v>
      </c>
      <c r="J34" s="227">
        <v>408.04245693877158</v>
      </c>
      <c r="K34" s="228">
        <v>440.27023838883429</v>
      </c>
    </row>
    <row r="35" spans="2:11" x14ac:dyDescent="0.25">
      <c r="B35" s="141" t="s">
        <v>90</v>
      </c>
      <c r="C35" s="142" t="s">
        <v>9</v>
      </c>
      <c r="D35" s="142" t="s">
        <v>22</v>
      </c>
      <c r="E35" s="145">
        <v>44814</v>
      </c>
      <c r="F35" s="145">
        <v>46082</v>
      </c>
      <c r="G35" s="258">
        <v>37.563701037165444</v>
      </c>
      <c r="H35" s="142" t="s">
        <v>25</v>
      </c>
      <c r="I35" s="226">
        <v>0</v>
      </c>
      <c r="J35" s="227">
        <v>414.61178649799831</v>
      </c>
      <c r="K35" s="228">
        <v>437.3080756228228</v>
      </c>
    </row>
    <row r="36" spans="2:11" x14ac:dyDescent="0.25">
      <c r="B36" s="141" t="s">
        <v>197</v>
      </c>
      <c r="C36" s="142" t="s">
        <v>9</v>
      </c>
      <c r="D36" s="142" t="s">
        <v>22</v>
      </c>
      <c r="E36" s="145">
        <v>44708</v>
      </c>
      <c r="F36" s="145">
        <v>45792</v>
      </c>
      <c r="G36" s="226">
        <v>0</v>
      </c>
      <c r="H36" s="142" t="s">
        <v>25</v>
      </c>
      <c r="I36" s="226">
        <v>0</v>
      </c>
      <c r="J36" s="227">
        <v>440.07362384937306</v>
      </c>
      <c r="K36" s="228">
        <v>440.6023466653715</v>
      </c>
    </row>
    <row r="37" spans="2:11" x14ac:dyDescent="0.25">
      <c r="B37" s="141" t="s">
        <v>299</v>
      </c>
      <c r="C37" s="142" t="s">
        <v>9</v>
      </c>
      <c r="D37" s="142" t="s">
        <v>22</v>
      </c>
      <c r="E37" s="145">
        <v>45012</v>
      </c>
      <c r="F37" s="145">
        <v>46679</v>
      </c>
      <c r="G37" s="226">
        <v>0</v>
      </c>
      <c r="H37" s="142" t="s">
        <v>25</v>
      </c>
      <c r="I37" s="226">
        <v>0</v>
      </c>
      <c r="J37" s="227">
        <v>405.70084771409148</v>
      </c>
      <c r="K37" s="228">
        <v>436.95137901658291</v>
      </c>
    </row>
    <row r="38" spans="2:11" x14ac:dyDescent="0.25">
      <c r="B38" s="235" t="s">
        <v>149</v>
      </c>
      <c r="C38" s="259"/>
      <c r="D38" s="237"/>
      <c r="E38" s="237"/>
      <c r="F38" s="237"/>
      <c r="G38" s="260">
        <f>SUM(G24:G37)</f>
        <v>202.32694569108008</v>
      </c>
      <c r="H38" s="237"/>
      <c r="I38" s="237"/>
      <c r="J38" s="238">
        <f>SUM(J24:J37)</f>
        <v>5958.1486174091051</v>
      </c>
      <c r="K38" s="238">
        <f>SUM(K24:K37)</f>
        <v>6316.5999439729831</v>
      </c>
    </row>
    <row r="39" spans="2:11" x14ac:dyDescent="0.25">
      <c r="B39" s="261" t="s">
        <v>166</v>
      </c>
      <c r="C39" s="262"/>
      <c r="D39" s="263"/>
      <c r="E39" s="263"/>
      <c r="F39" s="263"/>
      <c r="G39" s="264">
        <f>G38+G22+1</f>
        <v>298.15389162108011</v>
      </c>
      <c r="H39" s="263"/>
      <c r="I39" s="263"/>
      <c r="J39" s="265">
        <f>J38+J22</f>
        <v>12071.870063368617</v>
      </c>
      <c r="K39" s="265">
        <f>K38+K22</f>
        <v>12659.635813002984</v>
      </c>
    </row>
    <row r="40" spans="2:11" hidden="1" x14ac:dyDescent="0.25">
      <c r="B40" s="141" t="s">
        <v>92</v>
      </c>
      <c r="C40" s="266"/>
      <c r="D40" s="266"/>
      <c r="E40" s="267"/>
      <c r="F40" s="267"/>
      <c r="G40" s="268"/>
      <c r="H40" s="267"/>
      <c r="I40" s="267"/>
      <c r="J40" s="269" t="s">
        <v>10</v>
      </c>
      <c r="K40" s="270" t="s">
        <v>10</v>
      </c>
    </row>
    <row r="41" spans="2:11" x14ac:dyDescent="0.25">
      <c r="B41" s="271" t="s">
        <v>91</v>
      </c>
      <c r="C41" s="271"/>
      <c r="D41" s="271"/>
      <c r="E41" s="215"/>
      <c r="F41" s="215"/>
      <c r="G41" s="242">
        <f>G39+Credit!G24</f>
        <v>363.15389162108011</v>
      </c>
      <c r="H41" s="215"/>
      <c r="I41" s="215"/>
      <c r="J41" s="272">
        <f>J39+Credit!J24</f>
        <v>17755.437710730221</v>
      </c>
      <c r="K41" s="272">
        <f>K39+Credit!K24+1</f>
        <v>17898.213856615719</v>
      </c>
    </row>
    <row r="42" spans="2:11" ht="26.1" customHeight="1" x14ac:dyDescent="0.25">
      <c r="B42" s="411" t="s">
        <v>337</v>
      </c>
      <c r="C42" s="411"/>
      <c r="D42" s="411"/>
      <c r="E42" s="411"/>
      <c r="F42" s="411"/>
      <c r="G42" s="411"/>
      <c r="H42" s="411"/>
      <c r="I42" s="411"/>
      <c r="J42" s="411"/>
      <c r="K42" s="411"/>
    </row>
    <row r="46" spans="2:11" x14ac:dyDescent="0.25">
      <c r="G46" s="273"/>
    </row>
    <row r="48" spans="2:11" x14ac:dyDescent="0.25">
      <c r="G48" s="273"/>
    </row>
  </sheetData>
  <mergeCells count="3">
    <mergeCell ref="J2:K2"/>
    <mergeCell ref="E2:F2"/>
    <mergeCell ref="B42:K42"/>
  </mergeCell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A394-1E70-4294-9AAF-91F3E8D003AE}">
  <sheetPr>
    <tabColor theme="4"/>
    <pageSetUpPr fitToPage="1"/>
  </sheetPr>
  <dimension ref="A1"/>
  <sheetViews>
    <sheetView showGridLines="0" view="pageBreakPreview" zoomScaleNormal="100" zoomScaleSheetLayoutView="100" workbookViewId="0"/>
  </sheetViews>
  <sheetFormatPr defaultRowHeight="15" x14ac:dyDescent="0.25"/>
  <sheetData/>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CCAD-CAB0-49EA-B29E-A979E814F66F}">
  <sheetPr>
    <pageSetUpPr fitToPage="1"/>
  </sheetPr>
  <dimension ref="B1:Q34"/>
  <sheetViews>
    <sheetView showGridLines="0" view="pageBreakPreview" zoomScaleNormal="100" zoomScaleSheetLayoutView="100" workbookViewId="0"/>
  </sheetViews>
  <sheetFormatPr defaultColWidth="8.7109375" defaultRowHeight="11.25" x14ac:dyDescent="0.25"/>
  <cols>
    <col min="1" max="1" width="2.85546875" style="206" customWidth="1"/>
    <col min="2" max="2" width="35.5703125" style="206" customWidth="1"/>
    <col min="3" max="3" width="10.140625" style="311" customWidth="1"/>
    <col min="4" max="7" width="10.140625" style="206" customWidth="1"/>
    <col min="8" max="8" width="10.140625" style="311" customWidth="1"/>
    <col min="9" max="14" width="10.140625" style="206" customWidth="1"/>
    <col min="15" max="16384" width="8.7109375" style="206"/>
  </cols>
  <sheetData>
    <row r="1" spans="2:17" ht="15" x14ac:dyDescent="0.25">
      <c r="B1" s="129" t="s">
        <v>94</v>
      </c>
      <c r="C1" s="132"/>
      <c r="D1" s="131"/>
      <c r="E1" s="131"/>
      <c r="F1" s="131"/>
      <c r="G1" s="131"/>
      <c r="H1" s="132"/>
      <c r="I1" s="131"/>
      <c r="J1" s="131"/>
      <c r="K1" s="131"/>
      <c r="L1" s="131"/>
      <c r="M1" s="131"/>
      <c r="N1" s="131"/>
    </row>
    <row r="2" spans="2:17" ht="26.1" customHeight="1" x14ac:dyDescent="0.25">
      <c r="B2" s="134"/>
      <c r="C2" s="175"/>
      <c r="D2" s="412" t="s">
        <v>280</v>
      </c>
      <c r="E2" s="412"/>
      <c r="F2" s="412"/>
      <c r="G2" s="412" t="s">
        <v>281</v>
      </c>
      <c r="H2" s="412"/>
      <c r="I2" s="412"/>
      <c r="J2" s="412" t="s">
        <v>282</v>
      </c>
      <c r="K2" s="412"/>
      <c r="L2" s="412"/>
      <c r="M2" s="412"/>
      <c r="N2" s="134"/>
    </row>
    <row r="3" spans="2:17" ht="26.1" customHeight="1" x14ac:dyDescent="0.25">
      <c r="B3" s="133" t="s">
        <v>27</v>
      </c>
      <c r="C3" s="134" t="s">
        <v>188</v>
      </c>
      <c r="D3" s="134" t="s">
        <v>120</v>
      </c>
      <c r="E3" s="134" t="s">
        <v>121</v>
      </c>
      <c r="F3" s="134" t="s">
        <v>122</v>
      </c>
      <c r="G3" s="134" t="s">
        <v>120</v>
      </c>
      <c r="H3" s="134" t="s">
        <v>121</v>
      </c>
      <c r="I3" s="134" t="s">
        <v>122</v>
      </c>
      <c r="J3" s="134" t="s">
        <v>127</v>
      </c>
      <c r="K3" s="134" t="s">
        <v>285</v>
      </c>
      <c r="L3" s="134" t="s">
        <v>126</v>
      </c>
      <c r="M3" s="134" t="s">
        <v>124</v>
      </c>
      <c r="N3" s="134" t="s">
        <v>125</v>
      </c>
    </row>
    <row r="4" spans="2:17" ht="13.5" customHeight="1" x14ac:dyDescent="0.25">
      <c r="B4" s="274" t="s">
        <v>130</v>
      </c>
      <c r="C4" s="275"/>
      <c r="D4" s="276"/>
      <c r="E4" s="139"/>
      <c r="F4" s="139"/>
      <c r="G4" s="139"/>
      <c r="H4" s="139"/>
      <c r="I4" s="139"/>
      <c r="J4" s="224"/>
      <c r="K4" s="139"/>
      <c r="L4" s="224"/>
      <c r="M4" s="224"/>
      <c r="N4" s="277"/>
      <c r="P4" s="278"/>
      <c r="Q4" s="279"/>
    </row>
    <row r="5" spans="2:17" ht="13.5" customHeight="1" x14ac:dyDescent="0.25">
      <c r="B5" s="163" t="s">
        <v>8</v>
      </c>
      <c r="C5" s="181" t="s">
        <v>9</v>
      </c>
      <c r="D5" s="280">
        <v>918.34777438000003</v>
      </c>
      <c r="E5" s="281">
        <v>835.42264252999996</v>
      </c>
      <c r="F5" s="281">
        <v>83</v>
      </c>
      <c r="G5" s="280">
        <v>1241</v>
      </c>
      <c r="H5" s="281">
        <v>1241</v>
      </c>
      <c r="I5" s="281">
        <v>0</v>
      </c>
      <c r="J5" s="282">
        <v>1.35</v>
      </c>
      <c r="K5" s="283">
        <v>1.3513399113291593</v>
      </c>
      <c r="L5" s="283">
        <v>0</v>
      </c>
      <c r="M5" s="284">
        <v>0.16678497078384513</v>
      </c>
      <c r="N5" s="285">
        <v>1.33</v>
      </c>
      <c r="O5" s="286"/>
      <c r="P5" s="286"/>
      <c r="Q5" s="279"/>
    </row>
    <row r="6" spans="2:17" ht="13.5" customHeight="1" x14ac:dyDescent="0.25">
      <c r="B6" s="163" t="s">
        <v>13</v>
      </c>
      <c r="C6" s="181" t="s">
        <v>9</v>
      </c>
      <c r="D6" s="280">
        <v>2024</v>
      </c>
      <c r="E6" s="281">
        <v>1768</v>
      </c>
      <c r="F6" s="281">
        <v>255</v>
      </c>
      <c r="G6" s="280">
        <v>3603</v>
      </c>
      <c r="H6" s="281">
        <v>3483</v>
      </c>
      <c r="I6" s="281">
        <v>120</v>
      </c>
      <c r="J6" s="282">
        <v>1.7801383399209487</v>
      </c>
      <c r="K6" s="283">
        <v>1.7208498023715415</v>
      </c>
      <c r="L6" s="283">
        <v>5.9288537549407216E-2</v>
      </c>
      <c r="M6" s="284">
        <v>0.18</v>
      </c>
      <c r="N6" s="285">
        <v>1.51</v>
      </c>
      <c r="O6" s="286"/>
      <c r="P6" s="286"/>
      <c r="Q6" s="279"/>
    </row>
    <row r="7" spans="2:17" ht="13.5" customHeight="1" x14ac:dyDescent="0.25">
      <c r="B7" s="163" t="s">
        <v>14</v>
      </c>
      <c r="C7" s="181" t="s">
        <v>9</v>
      </c>
      <c r="D7" s="280">
        <v>2587</v>
      </c>
      <c r="E7" s="281">
        <v>1759</v>
      </c>
      <c r="F7" s="281">
        <v>828</v>
      </c>
      <c r="G7" s="280">
        <v>5561</v>
      </c>
      <c r="H7" s="281">
        <v>4557</v>
      </c>
      <c r="I7" s="281">
        <v>1004</v>
      </c>
      <c r="J7" s="282">
        <v>2.1495941244684964</v>
      </c>
      <c r="K7" s="283">
        <v>1.7614998067259373</v>
      </c>
      <c r="L7" s="283">
        <v>0.38809431774255909</v>
      </c>
      <c r="M7" s="284">
        <v>0.23</v>
      </c>
      <c r="N7" s="285">
        <v>1.71</v>
      </c>
      <c r="O7" s="286"/>
      <c r="P7" s="286"/>
      <c r="Q7" s="279"/>
    </row>
    <row r="8" spans="2:17" ht="13.5" customHeight="1" x14ac:dyDescent="0.25">
      <c r="B8" s="163" t="s">
        <v>15</v>
      </c>
      <c r="C8" s="181" t="s">
        <v>9</v>
      </c>
      <c r="D8" s="280">
        <v>3771</v>
      </c>
      <c r="E8" s="281">
        <v>448</v>
      </c>
      <c r="F8" s="281">
        <v>3323</v>
      </c>
      <c r="G8" s="280">
        <v>6626</v>
      </c>
      <c r="H8" s="281">
        <v>2109</v>
      </c>
      <c r="I8" s="281">
        <v>4517</v>
      </c>
      <c r="J8" s="282">
        <v>1.7570936091222487</v>
      </c>
      <c r="K8" s="283">
        <v>0.55926809864757354</v>
      </c>
      <c r="L8" s="283">
        <v>1.1978255104746751</v>
      </c>
      <c r="M8" s="284">
        <v>0.21</v>
      </c>
      <c r="N8" s="285">
        <v>0.42</v>
      </c>
      <c r="O8" s="286"/>
      <c r="P8" s="286"/>
      <c r="Q8" s="279"/>
    </row>
    <row r="9" spans="2:17" ht="13.5" customHeight="1" x14ac:dyDescent="0.25">
      <c r="B9" s="163" t="s">
        <v>16</v>
      </c>
      <c r="C9" s="181" t="s">
        <v>9</v>
      </c>
      <c r="D9" s="280">
        <v>3395</v>
      </c>
      <c r="E9" s="281">
        <v>0</v>
      </c>
      <c r="F9" s="281">
        <v>3395</v>
      </c>
      <c r="G9" s="280">
        <v>3691</v>
      </c>
      <c r="H9" s="281">
        <v>18</v>
      </c>
      <c r="I9" s="281">
        <v>3673</v>
      </c>
      <c r="J9" s="282">
        <v>1.0871870397643593</v>
      </c>
      <c r="K9" s="283">
        <v>5.301914580265096E-3</v>
      </c>
      <c r="L9" s="283">
        <v>1.0818851251840942</v>
      </c>
      <c r="M9" s="284">
        <v>0.1</v>
      </c>
      <c r="N9" s="285" t="s">
        <v>10</v>
      </c>
      <c r="O9" s="286"/>
      <c r="P9" s="286"/>
      <c r="Q9" s="279"/>
    </row>
    <row r="10" spans="2:17" s="210" customFormat="1" ht="13.5" customHeight="1" x14ac:dyDescent="0.25">
      <c r="B10" s="287"/>
      <c r="C10" s="288"/>
      <c r="D10" s="289"/>
      <c r="E10" s="290"/>
      <c r="F10" s="291"/>
      <c r="G10" s="291"/>
      <c r="H10" s="290"/>
      <c r="I10" s="291"/>
      <c r="J10" s="291"/>
      <c r="K10" s="291"/>
      <c r="L10" s="290"/>
      <c r="M10" s="290"/>
      <c r="N10" s="292"/>
      <c r="P10" s="278"/>
      <c r="Q10" s="279"/>
    </row>
    <row r="11" spans="2:17" ht="13.5" customHeight="1" x14ac:dyDescent="0.25">
      <c r="B11" s="274" t="s">
        <v>135</v>
      </c>
      <c r="C11" s="275"/>
      <c r="D11" s="276"/>
      <c r="E11" s="139"/>
      <c r="F11" s="139"/>
      <c r="G11" s="139"/>
      <c r="H11" s="139"/>
      <c r="I11" s="139"/>
      <c r="J11" s="224"/>
      <c r="K11" s="139"/>
      <c r="L11" s="224"/>
      <c r="M11" s="224"/>
      <c r="N11" s="277"/>
      <c r="P11" s="278"/>
      <c r="Q11" s="279"/>
    </row>
    <row r="12" spans="2:17" ht="13.5" customHeight="1" x14ac:dyDescent="0.25">
      <c r="B12" s="163">
        <v>2008</v>
      </c>
      <c r="C12" s="181" t="s">
        <v>19</v>
      </c>
      <c r="D12" s="280">
        <v>476.25033918000003</v>
      </c>
      <c r="E12" s="281">
        <v>341.18633906000002</v>
      </c>
      <c r="F12" s="281">
        <v>135.06400012</v>
      </c>
      <c r="G12" s="280">
        <v>891</v>
      </c>
      <c r="H12" s="281">
        <v>797</v>
      </c>
      <c r="I12" s="281">
        <v>94</v>
      </c>
      <c r="J12" s="282">
        <v>1.8708648093229898</v>
      </c>
      <c r="K12" s="283">
        <v>1.6734896218074331</v>
      </c>
      <c r="L12" s="283">
        <v>0.19737518751555672</v>
      </c>
      <c r="M12" s="284">
        <v>0.14357935452344184</v>
      </c>
      <c r="N12" s="285">
        <v>1.39</v>
      </c>
      <c r="O12" s="286"/>
      <c r="P12" s="286"/>
      <c r="Q12" s="279"/>
    </row>
    <row r="13" spans="2:17" ht="13.5" customHeight="1" x14ac:dyDescent="0.25">
      <c r="B13" s="141" t="s">
        <v>20</v>
      </c>
      <c r="C13" s="181" t="s">
        <v>19</v>
      </c>
      <c r="D13" s="280">
        <v>455.89925266</v>
      </c>
      <c r="E13" s="281">
        <v>132.15475893000001</v>
      </c>
      <c r="F13" s="281">
        <v>323.74449372999999</v>
      </c>
      <c r="G13" s="280">
        <v>936</v>
      </c>
      <c r="H13" s="281">
        <v>479</v>
      </c>
      <c r="I13" s="281">
        <v>457</v>
      </c>
      <c r="J13" s="282">
        <v>2.053085181734327</v>
      </c>
      <c r="K13" s="283">
        <v>1.050670728686691</v>
      </c>
      <c r="L13" s="283">
        <v>1.002414453047636</v>
      </c>
      <c r="M13" s="284">
        <v>0.19</v>
      </c>
      <c r="N13" s="293">
        <v>1.03</v>
      </c>
      <c r="O13" s="286"/>
      <c r="P13" s="286"/>
      <c r="Q13" s="279"/>
    </row>
    <row r="14" spans="2:17" ht="13.5" customHeight="1" x14ac:dyDescent="0.25">
      <c r="B14" s="141" t="s">
        <v>21</v>
      </c>
      <c r="C14" s="181" t="s">
        <v>19</v>
      </c>
      <c r="D14" s="280">
        <v>386</v>
      </c>
      <c r="E14" s="281">
        <v>0</v>
      </c>
      <c r="F14" s="281">
        <v>386</v>
      </c>
      <c r="G14" s="280">
        <v>544</v>
      </c>
      <c r="H14" s="281">
        <v>8</v>
      </c>
      <c r="I14" s="281">
        <v>535</v>
      </c>
      <c r="J14" s="282">
        <v>1.4067357512953367</v>
      </c>
      <c r="K14" s="283">
        <v>2.072538860103627E-2</v>
      </c>
      <c r="L14" s="283">
        <v>1.3860103626943003</v>
      </c>
      <c r="M14" s="284">
        <v>0.28999999999999998</v>
      </c>
      <c r="N14" s="294">
        <v>0</v>
      </c>
      <c r="O14" s="286"/>
      <c r="P14" s="286"/>
      <c r="Q14" s="279"/>
    </row>
    <row r="15" spans="2:17" ht="13.5" customHeight="1" x14ac:dyDescent="0.25">
      <c r="B15" s="141" t="s">
        <v>115</v>
      </c>
      <c r="C15" s="181" t="s">
        <v>174</v>
      </c>
      <c r="D15" s="280">
        <v>23035.4140740892</v>
      </c>
      <c r="E15" s="281">
        <v>19616.003738827592</v>
      </c>
      <c r="F15" s="281">
        <v>3419.4103352616075</v>
      </c>
      <c r="G15" s="280">
        <v>31034</v>
      </c>
      <c r="H15" s="281">
        <v>26771</v>
      </c>
      <c r="I15" s="281">
        <v>4263</v>
      </c>
      <c r="J15" s="282">
        <v>1.35</v>
      </c>
      <c r="K15" s="283">
        <v>1.1599999999999999</v>
      </c>
      <c r="L15" s="283">
        <v>0.19000000000000017</v>
      </c>
      <c r="M15" s="284">
        <v>0.13</v>
      </c>
      <c r="N15" s="293">
        <v>1.1299999999999999</v>
      </c>
      <c r="O15" s="286"/>
      <c r="P15" s="286"/>
      <c r="Q15" s="279"/>
    </row>
    <row r="16" spans="2:17" s="210" customFormat="1" ht="13.5" customHeight="1" x14ac:dyDescent="0.25">
      <c r="B16" s="295"/>
      <c r="C16" s="296"/>
      <c r="D16" s="297"/>
      <c r="E16" s="298"/>
      <c r="F16" s="155"/>
      <c r="G16" s="155"/>
      <c r="H16" s="298"/>
      <c r="I16" s="155"/>
      <c r="J16" s="155"/>
      <c r="K16" s="155"/>
      <c r="L16" s="298"/>
      <c r="M16" s="298"/>
      <c r="N16" s="299"/>
      <c r="P16" s="278"/>
      <c r="Q16" s="279"/>
    </row>
    <row r="17" spans="2:17" ht="13.5" customHeight="1" x14ac:dyDescent="0.25">
      <c r="B17" s="274" t="s">
        <v>156</v>
      </c>
      <c r="C17" s="275"/>
      <c r="D17" s="276"/>
      <c r="E17" s="139"/>
      <c r="F17" s="139"/>
      <c r="G17" s="300"/>
      <c r="H17" s="139"/>
      <c r="I17" s="139"/>
      <c r="J17" s="301"/>
      <c r="K17" s="139"/>
      <c r="L17" s="224"/>
      <c r="M17" s="224"/>
      <c r="N17" s="277"/>
      <c r="P17" s="278"/>
      <c r="Q17" s="279"/>
    </row>
    <row r="18" spans="2:17" ht="13.5" customHeight="1" x14ac:dyDescent="0.25">
      <c r="B18" s="141" t="s">
        <v>24</v>
      </c>
      <c r="C18" s="181" t="s">
        <v>9</v>
      </c>
      <c r="D18" s="280">
        <v>582.12750911000001</v>
      </c>
      <c r="E18" s="281">
        <v>150.97900544999999</v>
      </c>
      <c r="F18" s="281">
        <v>431.14850366000002</v>
      </c>
      <c r="G18" s="280">
        <v>660</v>
      </c>
      <c r="H18" s="281">
        <v>407</v>
      </c>
      <c r="I18" s="281">
        <v>253</v>
      </c>
      <c r="J18" s="282">
        <v>1.1299999999999999</v>
      </c>
      <c r="K18" s="283">
        <v>0.69915953743923209</v>
      </c>
      <c r="L18" s="283">
        <v>0.43461268543519838</v>
      </c>
      <c r="M18" s="284">
        <v>0.04</v>
      </c>
      <c r="N18" s="293">
        <v>0.11</v>
      </c>
      <c r="O18" s="286"/>
      <c r="P18" s="286"/>
      <c r="Q18" s="279"/>
    </row>
    <row r="19" spans="2:17" ht="13.5" customHeight="1" x14ac:dyDescent="0.25">
      <c r="B19" s="141" t="s">
        <v>26</v>
      </c>
      <c r="C19" s="181" t="s">
        <v>9</v>
      </c>
      <c r="D19" s="280">
        <v>360</v>
      </c>
      <c r="E19" s="281">
        <v>31</v>
      </c>
      <c r="F19" s="281">
        <v>329</v>
      </c>
      <c r="G19" s="280">
        <v>413</v>
      </c>
      <c r="H19" s="281">
        <v>53</v>
      </c>
      <c r="I19" s="281">
        <v>360</v>
      </c>
      <c r="J19" s="282">
        <v>1.1472222222222221</v>
      </c>
      <c r="K19" s="283">
        <v>0.14722222222222223</v>
      </c>
      <c r="L19" s="283">
        <v>0.99999999999999989</v>
      </c>
      <c r="M19" s="284">
        <v>0.15</v>
      </c>
      <c r="N19" s="293" t="s">
        <v>10</v>
      </c>
      <c r="O19" s="286"/>
      <c r="P19" s="286"/>
      <c r="Q19" s="279"/>
    </row>
    <row r="20" spans="2:17" s="210" customFormat="1" ht="13.5" customHeight="1" x14ac:dyDescent="0.25">
      <c r="B20" s="295"/>
      <c r="C20" s="296"/>
      <c r="D20" s="297"/>
      <c r="E20" s="298"/>
      <c r="F20" s="155"/>
      <c r="G20" s="155"/>
      <c r="H20" s="298"/>
      <c r="I20" s="155"/>
      <c r="J20" s="155"/>
      <c r="K20" s="155"/>
      <c r="L20" s="298"/>
      <c r="M20" s="298"/>
      <c r="N20" s="299"/>
      <c r="P20" s="278"/>
      <c r="Q20" s="279"/>
    </row>
    <row r="21" spans="2:17" ht="13.5" customHeight="1" x14ac:dyDescent="0.25">
      <c r="B21" s="302" t="s">
        <v>132</v>
      </c>
      <c r="C21" s="275"/>
      <c r="D21" s="303"/>
      <c r="E21" s="139"/>
      <c r="F21" s="139"/>
      <c r="G21" s="300"/>
      <c r="H21" s="139"/>
      <c r="I21" s="139"/>
      <c r="J21" s="304"/>
      <c r="K21" s="139"/>
      <c r="L21" s="305"/>
      <c r="M21" s="305"/>
      <c r="N21" s="306"/>
      <c r="P21" s="278"/>
      <c r="Q21" s="279"/>
    </row>
    <row r="22" spans="2:17" ht="13.5" customHeight="1" x14ac:dyDescent="0.25">
      <c r="B22" s="141" t="s">
        <v>205</v>
      </c>
      <c r="C22" s="181" t="s">
        <v>19</v>
      </c>
      <c r="D22" s="280">
        <v>776</v>
      </c>
      <c r="E22" s="281">
        <v>552.72166759814104</v>
      </c>
      <c r="F22" s="281">
        <v>223.27833240185899</v>
      </c>
      <c r="G22" s="280">
        <v>1392</v>
      </c>
      <c r="H22" s="281">
        <v>1031</v>
      </c>
      <c r="I22" s="281">
        <v>361</v>
      </c>
      <c r="J22" s="282">
        <v>2.9</v>
      </c>
      <c r="K22" s="283">
        <v>1.7557003257328989</v>
      </c>
      <c r="L22" s="283">
        <v>1.1400651465798046</v>
      </c>
      <c r="M22" s="284">
        <v>0.5</v>
      </c>
      <c r="N22" s="293">
        <v>1.36</v>
      </c>
      <c r="O22" s="286"/>
      <c r="P22" s="286"/>
      <c r="Q22" s="279"/>
    </row>
    <row r="23" spans="2:17" ht="13.5" customHeight="1" x14ac:dyDescent="0.25">
      <c r="B23" s="141" t="s">
        <v>206</v>
      </c>
      <c r="C23" s="181" t="s">
        <v>19</v>
      </c>
      <c r="D23" s="280">
        <v>1558</v>
      </c>
      <c r="E23" s="281">
        <v>535.54268123494001</v>
      </c>
      <c r="F23" s="281">
        <v>1022.45731876506</v>
      </c>
      <c r="G23" s="280">
        <v>2993</v>
      </c>
      <c r="H23" s="281">
        <v>660</v>
      </c>
      <c r="I23" s="281">
        <v>2333</v>
      </c>
      <c r="J23" s="282">
        <v>2.3201877934272299</v>
      </c>
      <c r="K23" s="283">
        <v>0.33145539906103288</v>
      </c>
      <c r="L23" s="283">
        <v>1.9887323943661972</v>
      </c>
      <c r="M23" s="284">
        <v>0.57999999999999996</v>
      </c>
      <c r="N23" s="293">
        <v>0.28000000000000003</v>
      </c>
      <c r="O23" s="286"/>
      <c r="P23" s="286"/>
      <c r="Q23" s="279"/>
    </row>
    <row r="24" spans="2:17" ht="13.5" customHeight="1" x14ac:dyDescent="0.25">
      <c r="B24" s="141" t="s">
        <v>207</v>
      </c>
      <c r="C24" s="181" t="s">
        <v>19</v>
      </c>
      <c r="D24" s="280">
        <v>3490</v>
      </c>
      <c r="E24" s="281">
        <v>243.45759922378011</v>
      </c>
      <c r="F24" s="281">
        <v>3246.5424007762199</v>
      </c>
      <c r="G24" s="280">
        <v>4647</v>
      </c>
      <c r="H24" s="281">
        <v>469</v>
      </c>
      <c r="I24" s="281">
        <v>4178</v>
      </c>
      <c r="J24" s="282">
        <v>1.5715017939518197</v>
      </c>
      <c r="K24" s="283">
        <v>5.8944131214761664E-2</v>
      </c>
      <c r="L24" s="283">
        <v>1.5125576627370578</v>
      </c>
      <c r="M24" s="284">
        <v>0.73</v>
      </c>
      <c r="N24" s="293">
        <v>0.05</v>
      </c>
      <c r="O24" s="286"/>
      <c r="P24" s="286"/>
      <c r="Q24" s="279"/>
    </row>
    <row r="25" spans="2:17" s="210" customFormat="1" ht="13.5" customHeight="1" x14ac:dyDescent="0.25">
      <c r="B25" s="295"/>
      <c r="C25" s="296"/>
      <c r="D25" s="297"/>
      <c r="E25" s="298"/>
      <c r="F25" s="155"/>
      <c r="G25" s="155"/>
      <c r="H25" s="298"/>
      <c r="I25" s="155"/>
      <c r="J25" s="155"/>
      <c r="K25" s="155"/>
      <c r="L25" s="298"/>
      <c r="M25" s="298"/>
      <c r="N25" s="299"/>
      <c r="P25" s="278"/>
      <c r="Q25" s="279"/>
    </row>
    <row r="26" spans="2:17" ht="13.5" customHeight="1" x14ac:dyDescent="0.25">
      <c r="B26" s="274" t="s">
        <v>23</v>
      </c>
      <c r="C26" s="275"/>
      <c r="D26" s="276"/>
      <c r="E26" s="139"/>
      <c r="F26" s="139"/>
      <c r="G26" s="300"/>
      <c r="H26" s="139"/>
      <c r="I26" s="139"/>
      <c r="J26" s="301"/>
      <c r="K26" s="139"/>
      <c r="L26" s="224"/>
      <c r="M26" s="224"/>
      <c r="N26" s="277"/>
      <c r="P26" s="278"/>
      <c r="Q26" s="279"/>
    </row>
    <row r="27" spans="2:17" ht="13.5" customHeight="1" x14ac:dyDescent="0.25">
      <c r="B27" s="141" t="s">
        <v>184</v>
      </c>
      <c r="C27" s="181" t="s">
        <v>9</v>
      </c>
      <c r="D27" s="280">
        <v>698</v>
      </c>
      <c r="E27" s="281">
        <v>54</v>
      </c>
      <c r="F27" s="281">
        <v>645</v>
      </c>
      <c r="G27" s="280">
        <v>995</v>
      </c>
      <c r="H27" s="281">
        <v>182</v>
      </c>
      <c r="I27" s="281">
        <v>813</v>
      </c>
      <c r="J27" s="282">
        <v>1.42</v>
      </c>
      <c r="K27" s="283">
        <v>0.17765042979942694</v>
      </c>
      <c r="L27" s="283">
        <v>1.2464183381088825</v>
      </c>
      <c r="M27" s="284">
        <v>0.25</v>
      </c>
      <c r="N27" s="294">
        <v>0</v>
      </c>
      <c r="O27" s="286"/>
      <c r="P27" s="286"/>
      <c r="Q27" s="279"/>
    </row>
    <row r="28" spans="2:17" s="210" customFormat="1" ht="13.5" customHeight="1" x14ac:dyDescent="0.25">
      <c r="B28" s="295"/>
      <c r="C28" s="296"/>
      <c r="D28" s="297"/>
      <c r="E28" s="298"/>
      <c r="F28" s="155"/>
      <c r="G28" s="155"/>
      <c r="H28" s="298"/>
      <c r="I28" s="155"/>
      <c r="J28" s="155"/>
      <c r="K28" s="155"/>
      <c r="L28" s="298"/>
      <c r="M28" s="298"/>
      <c r="N28" s="299"/>
      <c r="P28" s="278"/>
      <c r="Q28" s="279"/>
    </row>
    <row r="29" spans="2:17" ht="12.75" x14ac:dyDescent="0.25">
      <c r="B29" s="274" t="s">
        <v>147</v>
      </c>
      <c r="C29" s="275"/>
      <c r="D29" s="276"/>
      <c r="E29" s="139"/>
      <c r="F29" s="139"/>
      <c r="G29" s="300"/>
      <c r="H29" s="139"/>
      <c r="I29" s="139"/>
      <c r="J29" s="301"/>
      <c r="K29" s="139"/>
      <c r="L29" s="224"/>
      <c r="M29" s="224"/>
      <c r="N29" s="277"/>
      <c r="Q29" s="279"/>
    </row>
    <row r="30" spans="2:17" x14ac:dyDescent="0.25">
      <c r="B30" s="141" t="s">
        <v>147</v>
      </c>
      <c r="C30" s="181" t="s">
        <v>19</v>
      </c>
      <c r="D30" s="280">
        <v>170.04351732999999</v>
      </c>
      <c r="E30" s="281">
        <v>20.614349721576612</v>
      </c>
      <c r="F30" s="281">
        <v>149.42916760842337</v>
      </c>
      <c r="G30" s="280">
        <v>243.18074370050098</v>
      </c>
      <c r="H30" s="281">
        <v>20.614349721576612</v>
      </c>
      <c r="I30" s="281">
        <v>222.5663939789244</v>
      </c>
      <c r="J30" s="282">
        <v>1.6340018142995858</v>
      </c>
      <c r="K30" s="283">
        <v>0</v>
      </c>
      <c r="L30" s="283">
        <v>1.6340018142995858</v>
      </c>
      <c r="M30" s="284" t="s">
        <v>323</v>
      </c>
      <c r="N30" s="294">
        <v>0</v>
      </c>
      <c r="O30" s="286"/>
      <c r="P30" s="286"/>
      <c r="Q30" s="286"/>
    </row>
    <row r="31" spans="2:17" x14ac:dyDescent="0.25">
      <c r="B31" s="295"/>
      <c r="C31" s="296"/>
      <c r="D31" s="297"/>
      <c r="E31" s="298"/>
      <c r="F31" s="155"/>
      <c r="G31" s="155"/>
      <c r="H31" s="298"/>
      <c r="I31" s="155"/>
      <c r="J31" s="155"/>
      <c r="K31" s="155"/>
      <c r="L31" s="298"/>
      <c r="M31" s="298"/>
      <c r="N31" s="299"/>
    </row>
    <row r="32" spans="2:17" x14ac:dyDescent="0.25">
      <c r="B32" s="307" t="s">
        <v>208</v>
      </c>
      <c r="C32" s="308"/>
      <c r="D32" s="309"/>
      <c r="E32" s="309"/>
      <c r="F32" s="309"/>
      <c r="G32" s="309"/>
      <c r="H32" s="308"/>
      <c r="I32" s="309"/>
      <c r="J32" s="309"/>
      <c r="K32" s="309"/>
      <c r="L32" s="309"/>
      <c r="M32" s="309"/>
      <c r="N32" s="309"/>
    </row>
    <row r="33" spans="2:14" x14ac:dyDescent="0.25">
      <c r="B33" s="310"/>
      <c r="C33" s="308"/>
      <c r="D33" s="309"/>
      <c r="E33" s="309"/>
      <c r="F33" s="309"/>
      <c r="G33" s="309"/>
      <c r="H33" s="308"/>
      <c r="I33" s="309"/>
      <c r="J33" s="309"/>
      <c r="K33" s="309"/>
      <c r="L33" s="309"/>
      <c r="M33" s="309"/>
      <c r="N33" s="309"/>
    </row>
    <row r="34" spans="2:14" x14ac:dyDescent="0.25">
      <c r="B34" s="310" t="s">
        <v>298</v>
      </c>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FF4B-6048-4DBD-99A8-BDE7CDD3CFDD}">
  <sheetPr>
    <pageSetUpPr fitToPage="1"/>
  </sheetPr>
  <dimension ref="B1:N26"/>
  <sheetViews>
    <sheetView showGridLines="0" zoomScaleNormal="100" zoomScaleSheetLayoutView="100" workbookViewId="0">
      <selection activeCell="B1" sqref="B1"/>
    </sheetView>
  </sheetViews>
  <sheetFormatPr defaultColWidth="8.7109375" defaultRowHeight="12.75" x14ac:dyDescent="0.25"/>
  <cols>
    <col min="1" max="1" width="1" style="1" customWidth="1"/>
    <col min="2" max="2" width="19.42578125" style="1" customWidth="1"/>
    <col min="3" max="11" width="9.28515625" style="1" customWidth="1"/>
    <col min="12" max="12" width="25.5703125" style="1" customWidth="1"/>
    <col min="13" max="14" width="9.28515625" style="1" customWidth="1"/>
    <col min="15" max="16384" width="8.7109375" style="1"/>
  </cols>
  <sheetData>
    <row r="1" spans="2:14" s="24" customFormat="1" ht="15" x14ac:dyDescent="0.25">
      <c r="B1" s="26" t="s">
        <v>99</v>
      </c>
      <c r="C1" s="25"/>
      <c r="K1" s="25"/>
    </row>
    <row r="2" spans="2:14" ht="17.25" customHeight="1" x14ac:dyDescent="0.25">
      <c r="B2" s="417" t="s">
        <v>27</v>
      </c>
      <c r="C2" s="415" t="s">
        <v>0</v>
      </c>
      <c r="D2" s="415" t="s">
        <v>95</v>
      </c>
      <c r="E2" s="415" t="s">
        <v>96</v>
      </c>
      <c r="F2" s="415" t="s">
        <v>3</v>
      </c>
      <c r="G2" s="415" t="s">
        <v>4</v>
      </c>
      <c r="H2" s="415" t="s">
        <v>5</v>
      </c>
      <c r="I2" s="415" t="s">
        <v>97</v>
      </c>
      <c r="J2" s="415" t="s">
        <v>98</v>
      </c>
      <c r="K2" s="415" t="s">
        <v>1</v>
      </c>
      <c r="L2" s="415" t="s">
        <v>2</v>
      </c>
      <c r="M2" s="415" t="s">
        <v>6</v>
      </c>
      <c r="N2" s="413" t="s">
        <v>7</v>
      </c>
    </row>
    <row r="3" spans="2:14" ht="17.25" customHeight="1" x14ac:dyDescent="0.25">
      <c r="B3" s="418"/>
      <c r="C3" s="416"/>
      <c r="D3" s="416"/>
      <c r="E3" s="416"/>
      <c r="F3" s="416"/>
      <c r="G3" s="416"/>
      <c r="H3" s="416"/>
      <c r="I3" s="416"/>
      <c r="J3" s="416"/>
      <c r="K3" s="416"/>
      <c r="L3" s="416"/>
      <c r="M3" s="416"/>
      <c r="N3" s="414"/>
    </row>
    <row r="4" spans="2:14" ht="23.25" x14ac:dyDescent="0.25">
      <c r="B4" s="39" t="s">
        <v>106</v>
      </c>
      <c r="C4" s="40"/>
      <c r="D4" s="55"/>
      <c r="E4" s="3"/>
      <c r="F4" s="3"/>
      <c r="G4" s="3"/>
      <c r="H4" s="3"/>
      <c r="I4" s="3"/>
      <c r="J4" s="3"/>
      <c r="K4" s="3"/>
      <c r="L4" s="3"/>
      <c r="M4" s="3"/>
      <c r="N4" s="4"/>
    </row>
    <row r="5" spans="2:14" ht="33.75" x14ac:dyDescent="0.25">
      <c r="B5" s="44" t="s">
        <v>28</v>
      </c>
      <c r="C5" s="5" t="s">
        <v>9</v>
      </c>
      <c r="D5" s="6">
        <v>3153</v>
      </c>
      <c r="E5" s="5">
        <v>25</v>
      </c>
      <c r="F5" s="5" t="s">
        <v>11</v>
      </c>
      <c r="G5" s="10">
        <v>42064</v>
      </c>
      <c r="H5" s="10">
        <v>43040</v>
      </c>
      <c r="I5" s="5">
        <v>15</v>
      </c>
      <c r="J5" s="7">
        <v>7.4999999999999997E-3</v>
      </c>
      <c r="K5" s="5" t="s">
        <v>25</v>
      </c>
      <c r="L5" s="5" t="s">
        <v>110</v>
      </c>
      <c r="M5" s="8">
        <v>814</v>
      </c>
      <c r="N5" s="9">
        <v>814</v>
      </c>
    </row>
    <row r="6" spans="2:14" ht="33.75" x14ac:dyDescent="0.25">
      <c r="B6" s="44" t="s">
        <v>20</v>
      </c>
      <c r="C6" s="5" t="s">
        <v>9</v>
      </c>
      <c r="D6" s="6">
        <v>5751</v>
      </c>
      <c r="E6" s="5">
        <v>25</v>
      </c>
      <c r="F6" s="5" t="s">
        <v>11</v>
      </c>
      <c r="G6" s="10">
        <v>43070</v>
      </c>
      <c r="H6" s="10">
        <v>44256</v>
      </c>
      <c r="I6" s="5">
        <v>15</v>
      </c>
      <c r="J6" s="7">
        <v>8.5000000000000006E-3</v>
      </c>
      <c r="K6" s="5" t="s">
        <v>25</v>
      </c>
      <c r="L6" s="5" t="s">
        <v>110</v>
      </c>
      <c r="M6" s="8">
        <v>2193</v>
      </c>
      <c r="N6" s="9">
        <v>2193</v>
      </c>
    </row>
    <row r="7" spans="2:14" ht="33.75" x14ac:dyDescent="0.25">
      <c r="B7" s="44" t="s">
        <v>21</v>
      </c>
      <c r="C7" s="5" t="s">
        <v>9</v>
      </c>
      <c r="D7" s="6">
        <v>7927</v>
      </c>
      <c r="E7" s="5">
        <v>25</v>
      </c>
      <c r="F7" s="5" t="s">
        <v>17</v>
      </c>
      <c r="G7" s="10">
        <v>43831</v>
      </c>
      <c r="H7" s="10">
        <v>45839</v>
      </c>
      <c r="I7" s="5">
        <v>6</v>
      </c>
      <c r="J7" s="7">
        <v>8.5000000000000006E-3</v>
      </c>
      <c r="K7" s="5" t="s">
        <v>25</v>
      </c>
      <c r="L7" s="5" t="s">
        <v>110</v>
      </c>
      <c r="M7" s="8">
        <v>5585</v>
      </c>
      <c r="N7" s="9">
        <v>2264</v>
      </c>
    </row>
    <row r="8" spans="2:14" x14ac:dyDescent="0.25">
      <c r="B8" s="43" t="s">
        <v>32</v>
      </c>
      <c r="C8" s="11"/>
      <c r="D8" s="13"/>
      <c r="E8" s="11"/>
      <c r="F8" s="11"/>
      <c r="G8" s="12"/>
      <c r="H8" s="12"/>
      <c r="I8" s="11"/>
      <c r="J8" s="14"/>
      <c r="K8" s="11"/>
      <c r="L8" s="11"/>
      <c r="M8" s="15">
        <v>7458</v>
      </c>
      <c r="N8" s="16">
        <v>4239</v>
      </c>
    </row>
    <row r="9" spans="2:14" ht="23.25" x14ac:dyDescent="0.25">
      <c r="B9" s="53" t="s">
        <v>33</v>
      </c>
      <c r="C9" s="50"/>
      <c r="D9" s="56"/>
      <c r="E9" s="27"/>
      <c r="F9" s="27"/>
      <c r="G9" s="27"/>
      <c r="H9" s="27"/>
      <c r="I9" s="17">
        <v>36</v>
      </c>
      <c r="J9" s="27"/>
      <c r="K9" s="27"/>
      <c r="L9" s="27"/>
      <c r="M9" s="18">
        <v>16050</v>
      </c>
      <c r="N9" s="19">
        <v>9510</v>
      </c>
    </row>
    <row r="10" spans="2:14" ht="23.25" x14ac:dyDescent="0.25">
      <c r="B10" s="39" t="s">
        <v>34</v>
      </c>
      <c r="C10" s="40"/>
      <c r="D10" s="55"/>
      <c r="E10" s="3"/>
      <c r="F10" s="3"/>
      <c r="G10" s="3"/>
      <c r="H10" s="3"/>
      <c r="I10" s="3"/>
      <c r="J10" s="3"/>
      <c r="K10" s="3"/>
      <c r="L10" s="3"/>
      <c r="M10" s="59"/>
      <c r="N10" s="60"/>
    </row>
    <row r="11" spans="2:14" x14ac:dyDescent="0.25">
      <c r="B11" s="44" t="s">
        <v>35</v>
      </c>
      <c r="C11" s="5" t="s">
        <v>19</v>
      </c>
      <c r="D11" s="6">
        <v>590</v>
      </c>
      <c r="E11" s="5">
        <v>200</v>
      </c>
      <c r="F11" s="5" t="s">
        <v>11</v>
      </c>
      <c r="G11" s="10">
        <v>41791</v>
      </c>
      <c r="H11" s="10">
        <v>44136</v>
      </c>
      <c r="I11" s="5">
        <v>64</v>
      </c>
      <c r="J11" s="7">
        <v>1.4999999999999999E-2</v>
      </c>
      <c r="K11" s="5" t="s">
        <v>25</v>
      </c>
      <c r="L11" s="5" t="s">
        <v>107</v>
      </c>
      <c r="M11" s="8">
        <v>221</v>
      </c>
      <c r="N11" s="9">
        <v>221</v>
      </c>
    </row>
    <row r="12" spans="2:14" x14ac:dyDescent="0.25">
      <c r="B12" s="44" t="s">
        <v>28</v>
      </c>
      <c r="C12" s="5" t="s">
        <v>19</v>
      </c>
      <c r="D12" s="6">
        <v>1200</v>
      </c>
      <c r="E12" s="5">
        <v>150</v>
      </c>
      <c r="F12" s="5" t="s">
        <v>22</v>
      </c>
      <c r="G12" s="10">
        <v>43466</v>
      </c>
      <c r="H12" s="10">
        <v>45536</v>
      </c>
      <c r="I12" s="5">
        <v>52</v>
      </c>
      <c r="J12" s="7">
        <v>1.4999999999999999E-2</v>
      </c>
      <c r="K12" s="5" t="s">
        <v>25</v>
      </c>
      <c r="L12" s="5" t="s">
        <v>107</v>
      </c>
      <c r="M12" s="8">
        <v>1200</v>
      </c>
      <c r="N12" s="9">
        <v>519</v>
      </c>
    </row>
    <row r="13" spans="2:14" x14ac:dyDescent="0.25">
      <c r="B13" s="44" t="s">
        <v>32</v>
      </c>
      <c r="C13" s="5"/>
      <c r="D13" s="6"/>
      <c r="E13" s="5"/>
      <c r="F13" s="5"/>
      <c r="G13" s="10"/>
      <c r="H13" s="10"/>
      <c r="I13" s="5"/>
      <c r="J13" s="7"/>
      <c r="K13" s="5"/>
      <c r="L13" s="5"/>
      <c r="M13" s="8">
        <v>75</v>
      </c>
      <c r="N13" s="9">
        <v>34</v>
      </c>
    </row>
    <row r="14" spans="2:14" ht="23.25" x14ac:dyDescent="0.25">
      <c r="B14" s="53" t="s">
        <v>36</v>
      </c>
      <c r="C14" s="50"/>
      <c r="D14" s="56"/>
      <c r="E14" s="27"/>
      <c r="F14" s="27"/>
      <c r="G14" s="27"/>
      <c r="H14" s="27"/>
      <c r="I14" s="17">
        <v>116</v>
      </c>
      <c r="J14" s="27"/>
      <c r="K14" s="27"/>
      <c r="L14" s="27"/>
      <c r="M14" s="18">
        <v>1496</v>
      </c>
      <c r="N14" s="19">
        <v>774</v>
      </c>
    </row>
    <row r="15" spans="2:14" ht="23.25" x14ac:dyDescent="0.25">
      <c r="B15" s="39" t="s">
        <v>37</v>
      </c>
      <c r="C15" s="40"/>
      <c r="D15" s="55"/>
      <c r="E15" s="3"/>
      <c r="F15" s="3"/>
      <c r="G15" s="3"/>
      <c r="H15" s="3"/>
      <c r="I15" s="3"/>
      <c r="J15" s="3"/>
      <c r="K15" s="3"/>
      <c r="L15" s="3"/>
      <c r="M15" s="59"/>
      <c r="N15" s="60"/>
    </row>
    <row r="16" spans="2:14" x14ac:dyDescent="0.25">
      <c r="B16" s="44" t="s">
        <v>38</v>
      </c>
      <c r="C16" s="5" t="s">
        <v>39</v>
      </c>
      <c r="D16" s="6">
        <v>1183</v>
      </c>
      <c r="E16" s="5" t="s">
        <v>10</v>
      </c>
      <c r="F16" s="5" t="s">
        <v>22</v>
      </c>
      <c r="G16" s="10">
        <v>42795</v>
      </c>
      <c r="H16" s="10" t="s">
        <v>12</v>
      </c>
      <c r="I16" s="5" t="s">
        <v>10</v>
      </c>
      <c r="J16" s="7">
        <v>6.0000000000000001E-3</v>
      </c>
      <c r="K16" s="5" t="s">
        <v>25</v>
      </c>
      <c r="L16" s="5" t="s">
        <v>12</v>
      </c>
      <c r="M16" s="8">
        <v>964</v>
      </c>
      <c r="N16" s="9">
        <v>765</v>
      </c>
    </row>
    <row r="17" spans="2:14" x14ac:dyDescent="0.25">
      <c r="B17" s="44" t="s">
        <v>32</v>
      </c>
      <c r="C17" s="5"/>
      <c r="D17" s="6"/>
      <c r="E17" s="5"/>
      <c r="F17" s="5"/>
      <c r="G17" s="10"/>
      <c r="H17" s="10"/>
      <c r="I17" s="5"/>
      <c r="J17" s="7"/>
      <c r="K17" s="5"/>
      <c r="L17" s="5"/>
      <c r="M17" s="8">
        <v>50</v>
      </c>
      <c r="N17" s="9" t="s">
        <v>10</v>
      </c>
    </row>
    <row r="18" spans="2:14" ht="23.25" x14ac:dyDescent="0.25">
      <c r="B18" s="53" t="s">
        <v>40</v>
      </c>
      <c r="C18" s="50"/>
      <c r="D18" s="56"/>
      <c r="E18" s="27"/>
      <c r="F18" s="27"/>
      <c r="G18" s="27"/>
      <c r="H18" s="27"/>
      <c r="I18" s="17" t="s">
        <v>10</v>
      </c>
      <c r="J18" s="27"/>
      <c r="K18" s="27"/>
      <c r="L18" s="27"/>
      <c r="M18" s="18">
        <v>1014</v>
      </c>
      <c r="N18" s="19">
        <v>765</v>
      </c>
    </row>
    <row r="19" spans="2:14" ht="23.25" x14ac:dyDescent="0.25">
      <c r="B19" s="52" t="s">
        <v>92</v>
      </c>
      <c r="C19" s="51"/>
      <c r="D19" s="57"/>
      <c r="E19" s="20"/>
      <c r="F19" s="20"/>
      <c r="G19" s="20"/>
      <c r="H19" s="20"/>
      <c r="I19" s="11">
        <v>1</v>
      </c>
      <c r="J19" s="20"/>
      <c r="K19" s="20"/>
      <c r="L19" s="20"/>
      <c r="M19" s="13" t="s">
        <v>10</v>
      </c>
      <c r="N19" s="61" t="s">
        <v>10</v>
      </c>
    </row>
    <row r="20" spans="2:14" ht="23.25" x14ac:dyDescent="0.25">
      <c r="B20" s="47" t="s">
        <v>41</v>
      </c>
      <c r="C20" s="48"/>
      <c r="D20" s="58"/>
      <c r="E20" s="21"/>
      <c r="F20" s="21"/>
      <c r="G20" s="21"/>
      <c r="H20" s="21"/>
      <c r="I20" s="35">
        <v>153</v>
      </c>
      <c r="J20" s="21"/>
      <c r="K20" s="21"/>
      <c r="L20" s="21"/>
      <c r="M20" s="22">
        <v>18560</v>
      </c>
      <c r="N20" s="23">
        <v>11049</v>
      </c>
    </row>
    <row r="23" spans="2:14" x14ac:dyDescent="0.25">
      <c r="B23" s="408" t="s">
        <v>102</v>
      </c>
      <c r="C23" s="408"/>
      <c r="D23" s="408"/>
      <c r="E23" s="408"/>
      <c r="F23" s="408"/>
      <c r="G23" s="408"/>
      <c r="H23" s="408"/>
      <c r="I23" s="408"/>
      <c r="J23" s="408"/>
      <c r="K23" s="408"/>
      <c r="L23" s="408"/>
      <c r="M23" s="408"/>
      <c r="N23" s="408"/>
    </row>
    <row r="24" spans="2:14" x14ac:dyDescent="0.25">
      <c r="B24" s="408"/>
      <c r="C24" s="408"/>
      <c r="D24" s="408"/>
      <c r="E24" s="408"/>
      <c r="F24" s="408"/>
      <c r="G24" s="408"/>
      <c r="H24" s="408"/>
      <c r="I24" s="408"/>
      <c r="J24" s="408"/>
      <c r="K24" s="408"/>
      <c r="L24" s="408"/>
      <c r="M24" s="408"/>
      <c r="N24" s="408"/>
    </row>
    <row r="25" spans="2:14" x14ac:dyDescent="0.25">
      <c r="B25" s="408"/>
      <c r="C25" s="408"/>
      <c r="D25" s="408"/>
      <c r="E25" s="408"/>
      <c r="F25" s="408"/>
      <c r="G25" s="408"/>
      <c r="H25" s="408"/>
      <c r="I25" s="408"/>
      <c r="J25" s="408"/>
      <c r="K25" s="408"/>
      <c r="L25" s="408"/>
      <c r="M25" s="408"/>
      <c r="N25" s="408"/>
    </row>
    <row r="26" spans="2:14" x14ac:dyDescent="0.25">
      <c r="B26" s="408"/>
      <c r="C26" s="408"/>
      <c r="D26" s="408"/>
      <c r="E26" s="408"/>
      <c r="F26" s="408"/>
      <c r="G26" s="408"/>
      <c r="H26" s="408"/>
      <c r="I26" s="408"/>
      <c r="J26" s="408"/>
      <c r="K26" s="408"/>
      <c r="L26" s="408"/>
      <c r="M26" s="408"/>
      <c r="N26" s="408"/>
    </row>
  </sheetData>
  <mergeCells count="14">
    <mergeCell ref="B23:N26"/>
    <mergeCell ref="N2:N3"/>
    <mergeCell ref="H2:H3"/>
    <mergeCell ref="I2:I3"/>
    <mergeCell ref="J2:J3"/>
    <mergeCell ref="K2:K3"/>
    <mergeCell ref="L2:L3"/>
    <mergeCell ref="M2:M3"/>
    <mergeCell ref="B2:B3"/>
    <mergeCell ref="C2:C3"/>
    <mergeCell ref="D2:D3"/>
    <mergeCell ref="E2:E3"/>
    <mergeCell ref="F2:F3"/>
    <mergeCell ref="G2:G3"/>
  </mergeCells>
  <printOptions horizontalCentered="1" verticalCentered="1"/>
  <pageMargins left="0.23622047244094491" right="0.23622047244094491" top="0.74803149606299213" bottom="0.74803149606299213" header="0.31496062992125984" footer="0.31496062992125984"/>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E474-7FE2-422E-8F52-66A864DD75DA}">
  <sheetPr>
    <pageSetUpPr fitToPage="1"/>
  </sheetPr>
  <dimension ref="B1:Q22"/>
  <sheetViews>
    <sheetView showGridLines="0" view="pageBreakPreview" zoomScaleNormal="100" zoomScaleSheetLayoutView="100" workbookViewId="0"/>
  </sheetViews>
  <sheetFormatPr defaultColWidth="8.7109375" defaultRowHeight="12.75" x14ac:dyDescent="0.25"/>
  <cols>
    <col min="1" max="1" width="2.85546875" style="131" customWidth="1"/>
    <col min="2" max="2" width="35.5703125" style="206" customWidth="1"/>
    <col min="3" max="3" width="10.140625" style="311" customWidth="1"/>
    <col min="4" max="7" width="10.140625" style="206" customWidth="1"/>
    <col min="8" max="8" width="10.140625" style="311" customWidth="1"/>
    <col min="9" max="14" width="10.140625" style="206" customWidth="1"/>
    <col min="15" max="16384" width="8.7109375" style="131"/>
  </cols>
  <sheetData>
    <row r="1" spans="2:17" ht="15" x14ac:dyDescent="0.25">
      <c r="B1" s="129" t="s">
        <v>99</v>
      </c>
      <c r="C1" s="132"/>
      <c r="D1" s="131"/>
      <c r="E1" s="131"/>
      <c r="F1" s="131"/>
      <c r="G1" s="131"/>
      <c r="H1" s="132"/>
      <c r="I1" s="131"/>
      <c r="J1" s="131"/>
      <c r="K1" s="131"/>
      <c r="L1" s="131"/>
      <c r="M1" s="131"/>
      <c r="N1" s="131"/>
    </row>
    <row r="2" spans="2:17" ht="25.5" customHeight="1" x14ac:dyDescent="0.25">
      <c r="B2" s="134"/>
      <c r="C2" s="175"/>
      <c r="D2" s="412" t="s">
        <v>280</v>
      </c>
      <c r="E2" s="412"/>
      <c r="F2" s="412"/>
      <c r="G2" s="412" t="s">
        <v>281</v>
      </c>
      <c r="H2" s="412"/>
      <c r="I2" s="412"/>
      <c r="J2" s="412" t="s">
        <v>282</v>
      </c>
      <c r="K2" s="412"/>
      <c r="L2" s="412"/>
      <c r="M2" s="412"/>
      <c r="N2" s="134"/>
    </row>
    <row r="3" spans="2:17" ht="25.5" customHeight="1" x14ac:dyDescent="0.25">
      <c r="B3" s="133" t="s">
        <v>27</v>
      </c>
      <c r="C3" s="134" t="s">
        <v>188</v>
      </c>
      <c r="D3" s="134" t="s">
        <v>120</v>
      </c>
      <c r="E3" s="134" t="s">
        <v>121</v>
      </c>
      <c r="F3" s="134" t="s">
        <v>122</v>
      </c>
      <c r="G3" s="134" t="s">
        <v>120</v>
      </c>
      <c r="H3" s="134" t="s">
        <v>121</v>
      </c>
      <c r="I3" s="134" t="s">
        <v>122</v>
      </c>
      <c r="J3" s="134" t="s">
        <v>127</v>
      </c>
      <c r="K3" s="134" t="s">
        <v>285</v>
      </c>
      <c r="L3" s="134" t="s">
        <v>126</v>
      </c>
      <c r="M3" s="134" t="s">
        <v>124</v>
      </c>
      <c r="N3" s="134" t="s">
        <v>125</v>
      </c>
      <c r="O3" s="312"/>
    </row>
    <row r="4" spans="2:17" ht="13.5" customHeight="1" x14ac:dyDescent="0.25">
      <c r="B4" s="274" t="s">
        <v>138</v>
      </c>
      <c r="C4" s="275"/>
      <c r="D4" s="313"/>
      <c r="E4" s="139"/>
      <c r="F4" s="139"/>
      <c r="G4" s="139"/>
      <c r="H4" s="139"/>
      <c r="I4" s="139"/>
      <c r="J4" s="139"/>
      <c r="K4" s="139"/>
      <c r="L4" s="139"/>
      <c r="M4" s="139"/>
      <c r="N4" s="140"/>
    </row>
    <row r="5" spans="2:17" ht="13.5" customHeight="1" x14ac:dyDescent="0.25">
      <c r="B5" s="163" t="s">
        <v>307</v>
      </c>
      <c r="C5" s="181" t="s">
        <v>9</v>
      </c>
      <c r="D5" s="280">
        <v>1596.3122450200001</v>
      </c>
      <c r="E5" s="281">
        <v>928.5835722600001</v>
      </c>
      <c r="F5" s="281">
        <v>667.72867275999999</v>
      </c>
      <c r="G5" s="280">
        <v>2095.2626810199995</v>
      </c>
      <c r="H5" s="281">
        <v>1383.1014755199997</v>
      </c>
      <c r="I5" s="281">
        <v>712.16120549999994</v>
      </c>
      <c r="J5" s="282">
        <v>1.3125644356588571</v>
      </c>
      <c r="K5" s="283">
        <v>0.86643542316664424</v>
      </c>
      <c r="L5" s="283">
        <v>0.44612901249221282</v>
      </c>
      <c r="M5" s="284">
        <v>8.5781478964885638E-2</v>
      </c>
      <c r="N5" s="293">
        <v>0.74831561337288532</v>
      </c>
      <c r="O5" s="314"/>
      <c r="P5" s="314"/>
      <c r="Q5" s="279"/>
    </row>
    <row r="6" spans="2:17" ht="13.5" customHeight="1" x14ac:dyDescent="0.25">
      <c r="B6" s="141" t="s">
        <v>308</v>
      </c>
      <c r="C6" s="181" t="s">
        <v>9</v>
      </c>
      <c r="D6" s="280">
        <v>1735.894462</v>
      </c>
      <c r="E6" s="281">
        <v>742.27174674000003</v>
      </c>
      <c r="F6" s="281">
        <v>993.62271525999995</v>
      </c>
      <c r="G6" s="280">
        <v>2157.1833326999999</v>
      </c>
      <c r="H6" s="281">
        <v>1101.71772807</v>
      </c>
      <c r="I6" s="281">
        <v>1055.4656046299999</v>
      </c>
      <c r="J6" s="282">
        <v>1.2426926751149461</v>
      </c>
      <c r="K6" s="283">
        <v>0.63466861159327781</v>
      </c>
      <c r="L6" s="283">
        <v>0.60802406352166816</v>
      </c>
      <c r="M6" s="284">
        <v>8.8124307941655156E-2</v>
      </c>
      <c r="N6" s="293">
        <v>0.42741081955612586</v>
      </c>
      <c r="O6" s="314"/>
      <c r="P6" s="314"/>
      <c r="Q6" s="279"/>
    </row>
    <row r="7" spans="2:17" ht="13.5" customHeight="1" x14ac:dyDescent="0.25">
      <c r="B7" s="141" t="s">
        <v>309</v>
      </c>
      <c r="C7" s="181" t="s">
        <v>19</v>
      </c>
      <c r="D7" s="280">
        <v>309.52547676999995</v>
      </c>
      <c r="E7" s="281">
        <v>120.45550198999993</v>
      </c>
      <c r="F7" s="281">
        <v>189.06997478000002</v>
      </c>
      <c r="G7" s="280">
        <v>386.36589588999999</v>
      </c>
      <c r="H7" s="281">
        <v>186.36131015999996</v>
      </c>
      <c r="I7" s="281">
        <v>200.00458573000003</v>
      </c>
      <c r="J7" s="282">
        <v>1.248252324564217</v>
      </c>
      <c r="K7" s="283">
        <v>0.60208714353578086</v>
      </c>
      <c r="L7" s="283">
        <v>0.64616518102843612</v>
      </c>
      <c r="M7" s="284">
        <v>8.7941948727308317E-2</v>
      </c>
      <c r="N7" s="293">
        <v>0.45645509170286486</v>
      </c>
      <c r="O7" s="314"/>
      <c r="P7" s="314"/>
      <c r="Q7" s="279"/>
    </row>
    <row r="8" spans="2:17" ht="13.5" customHeight="1" x14ac:dyDescent="0.25">
      <c r="B8" s="141" t="s">
        <v>310</v>
      </c>
      <c r="C8" s="181" t="s">
        <v>29</v>
      </c>
      <c r="D8" s="280">
        <v>610.37904115000015</v>
      </c>
      <c r="E8" s="281">
        <v>240.85133287000019</v>
      </c>
      <c r="F8" s="281">
        <v>369.52770827999996</v>
      </c>
      <c r="G8" s="280">
        <v>760.78736369000001</v>
      </c>
      <c r="H8" s="281">
        <v>370.15644743000007</v>
      </c>
      <c r="I8" s="281">
        <v>390.63091625999994</v>
      </c>
      <c r="J8" s="282">
        <v>1.2464179016642172</v>
      </c>
      <c r="K8" s="283">
        <v>0.6064370210559612</v>
      </c>
      <c r="L8" s="283">
        <v>0.63998088060825586</v>
      </c>
      <c r="M8" s="284">
        <v>8.7481497635153005E-2</v>
      </c>
      <c r="N8" s="293">
        <v>0.42630683232603872</v>
      </c>
      <c r="O8" s="314"/>
      <c r="P8" s="314"/>
      <c r="Q8" s="279"/>
    </row>
    <row r="9" spans="2:17" ht="13.5" customHeight="1" x14ac:dyDescent="0.25">
      <c r="B9" s="163" t="s">
        <v>311</v>
      </c>
      <c r="C9" s="181" t="s">
        <v>9</v>
      </c>
      <c r="D9" s="280">
        <v>3533.5344867499998</v>
      </c>
      <c r="E9" s="281">
        <v>890.31788863999964</v>
      </c>
      <c r="F9" s="281">
        <v>2643.2165981100002</v>
      </c>
      <c r="G9" s="280">
        <v>3969.4881871799998</v>
      </c>
      <c r="H9" s="281">
        <v>1299.6297408099999</v>
      </c>
      <c r="I9" s="281">
        <v>2669.8584463699999</v>
      </c>
      <c r="J9" s="282">
        <v>1.1233760989357069</v>
      </c>
      <c r="K9" s="283">
        <v>0.36779879910139102</v>
      </c>
      <c r="L9" s="283">
        <v>0.75557729983431587</v>
      </c>
      <c r="M9" s="284">
        <v>0.11420266127520473</v>
      </c>
      <c r="N9" s="293">
        <v>8.6593073312175473E-2</v>
      </c>
      <c r="O9" s="314"/>
      <c r="P9" s="314"/>
      <c r="Q9" s="279"/>
    </row>
    <row r="10" spans="2:17" ht="13.5" customHeight="1" x14ac:dyDescent="0.25">
      <c r="B10" s="141" t="s">
        <v>312</v>
      </c>
      <c r="C10" s="181" t="s">
        <v>19</v>
      </c>
      <c r="D10" s="280">
        <v>588.79575977000025</v>
      </c>
      <c r="E10" s="281">
        <v>159.08642056000014</v>
      </c>
      <c r="F10" s="281">
        <v>429.70933921000011</v>
      </c>
      <c r="G10" s="280">
        <v>665.4879648000001</v>
      </c>
      <c r="H10" s="281">
        <v>231.00628684000003</v>
      </c>
      <c r="I10" s="281">
        <v>434.48167796000007</v>
      </c>
      <c r="J10" s="282">
        <v>1.1302526449238661</v>
      </c>
      <c r="K10" s="283">
        <v>0.39233687234812531</v>
      </c>
      <c r="L10" s="283">
        <v>0.73791577257574092</v>
      </c>
      <c r="M10" s="284">
        <v>0.11421887665077901</v>
      </c>
      <c r="N10" s="293">
        <v>0.10581113801452785</v>
      </c>
      <c r="O10" s="314"/>
      <c r="P10" s="314"/>
      <c r="Q10" s="279"/>
    </row>
    <row r="11" spans="2:17" ht="13.5" customHeight="1" x14ac:dyDescent="0.25">
      <c r="B11" s="141" t="s">
        <v>313</v>
      </c>
      <c r="C11" s="181" t="s">
        <v>29</v>
      </c>
      <c r="D11" s="280">
        <v>611.56465989999992</v>
      </c>
      <c r="E11" s="281">
        <v>133.96366826000002</v>
      </c>
      <c r="F11" s="281">
        <v>477.6009916399999</v>
      </c>
      <c r="G11" s="280">
        <v>682.02204905999986</v>
      </c>
      <c r="H11" s="281">
        <v>200.20337444999998</v>
      </c>
      <c r="I11" s="281">
        <v>481.8186746099999</v>
      </c>
      <c r="J11" s="282">
        <v>1.1152084052265558</v>
      </c>
      <c r="K11" s="283">
        <v>0.32736256290992399</v>
      </c>
      <c r="L11" s="283">
        <v>0.78784584231663179</v>
      </c>
      <c r="M11" s="284">
        <v>0.11465582984870748</v>
      </c>
      <c r="N11" s="293">
        <v>8.3652981626665554E-2</v>
      </c>
      <c r="O11" s="314"/>
      <c r="P11" s="314"/>
      <c r="Q11" s="279"/>
    </row>
    <row r="12" spans="2:17" ht="13.5" customHeight="1" x14ac:dyDescent="0.25">
      <c r="B12" s="141" t="s">
        <v>314</v>
      </c>
      <c r="C12" s="181" t="s">
        <v>9</v>
      </c>
      <c r="D12" s="280">
        <v>36.474088049999999</v>
      </c>
      <c r="E12" s="281">
        <v>1.0998654499999958</v>
      </c>
      <c r="F12" s="281">
        <v>35.374222600000003</v>
      </c>
      <c r="G12" s="280">
        <v>44.704565209999998</v>
      </c>
      <c r="H12" s="281">
        <v>9.3303426099999989</v>
      </c>
      <c r="I12" s="281">
        <v>35.374222600000003</v>
      </c>
      <c r="J12" s="282" t="s">
        <v>325</v>
      </c>
      <c r="K12" s="283" t="s">
        <v>325</v>
      </c>
      <c r="L12" s="283" t="s">
        <v>325</v>
      </c>
      <c r="M12" s="284" t="s">
        <v>325</v>
      </c>
      <c r="N12" s="293" t="s">
        <v>325</v>
      </c>
      <c r="P12" s="205"/>
      <c r="Q12" s="279"/>
    </row>
    <row r="13" spans="2:17" ht="13.5" customHeight="1" x14ac:dyDescent="0.25">
      <c r="B13" s="141" t="s">
        <v>315</v>
      </c>
      <c r="C13" s="181" t="s">
        <v>29</v>
      </c>
      <c r="D13" s="280" t="s">
        <v>325</v>
      </c>
      <c r="E13" s="281" t="s">
        <v>325</v>
      </c>
      <c r="F13" s="281" t="s">
        <v>325</v>
      </c>
      <c r="G13" s="280" t="s">
        <v>325</v>
      </c>
      <c r="H13" s="281" t="s">
        <v>325</v>
      </c>
      <c r="I13" s="281" t="s">
        <v>325</v>
      </c>
      <c r="J13" s="282" t="s">
        <v>325</v>
      </c>
      <c r="K13" s="283" t="s">
        <v>325</v>
      </c>
      <c r="L13" s="283" t="s">
        <v>325</v>
      </c>
      <c r="M13" s="284" t="s">
        <v>325</v>
      </c>
      <c r="N13" s="293" t="s">
        <v>325</v>
      </c>
      <c r="P13" s="205"/>
      <c r="Q13" s="279"/>
    </row>
    <row r="14" spans="2:17" ht="13.5" customHeight="1" x14ac:dyDescent="0.25">
      <c r="B14" s="141" t="s">
        <v>316</v>
      </c>
      <c r="C14" s="181" t="s">
        <v>19</v>
      </c>
      <c r="D14" s="280" t="s">
        <v>325</v>
      </c>
      <c r="E14" s="281" t="s">
        <v>325</v>
      </c>
      <c r="F14" s="281" t="s">
        <v>325</v>
      </c>
      <c r="G14" s="280" t="s">
        <v>325</v>
      </c>
      <c r="H14" s="281" t="s">
        <v>325</v>
      </c>
      <c r="I14" s="281" t="s">
        <v>325</v>
      </c>
      <c r="J14" s="282" t="s">
        <v>325</v>
      </c>
      <c r="K14" s="283" t="s">
        <v>325</v>
      </c>
      <c r="L14" s="283" t="s">
        <v>325</v>
      </c>
      <c r="M14" s="284" t="s">
        <v>325</v>
      </c>
      <c r="N14" s="293" t="s">
        <v>325</v>
      </c>
      <c r="P14" s="205"/>
      <c r="Q14" s="279"/>
    </row>
    <row r="15" spans="2:17" s="158" customFormat="1" ht="13.5" customHeight="1" x14ac:dyDescent="0.25">
      <c r="B15" s="295"/>
      <c r="C15" s="296"/>
      <c r="D15" s="297"/>
      <c r="E15" s="298"/>
      <c r="F15" s="155"/>
      <c r="G15" s="155"/>
      <c r="H15" s="298"/>
      <c r="I15" s="155"/>
      <c r="J15" s="155"/>
      <c r="K15" s="155"/>
      <c r="L15" s="298"/>
      <c r="M15" s="298"/>
      <c r="N15" s="299"/>
      <c r="P15" s="205"/>
      <c r="Q15" s="279"/>
    </row>
    <row r="16" spans="2:17" ht="13.5" customHeight="1" x14ac:dyDescent="0.25">
      <c r="B16" s="274" t="s">
        <v>295</v>
      </c>
      <c r="C16" s="181"/>
      <c r="D16" s="315"/>
      <c r="E16" s="316"/>
      <c r="F16" s="316"/>
      <c r="G16" s="315"/>
      <c r="H16" s="316"/>
      <c r="I16" s="316"/>
      <c r="J16" s="317"/>
      <c r="K16" s="318"/>
      <c r="L16" s="318"/>
      <c r="M16" s="319"/>
      <c r="N16" s="320"/>
      <c r="P16" s="205"/>
      <c r="Q16" s="279"/>
    </row>
    <row r="17" spans="2:17" ht="13.5" customHeight="1" x14ac:dyDescent="0.25">
      <c r="B17" s="163" t="s">
        <v>35</v>
      </c>
      <c r="C17" s="181" t="s">
        <v>19</v>
      </c>
      <c r="D17" s="280">
        <v>872</v>
      </c>
      <c r="E17" s="281">
        <v>797</v>
      </c>
      <c r="F17" s="281">
        <v>74</v>
      </c>
      <c r="G17" s="280">
        <v>1270</v>
      </c>
      <c r="H17" s="281">
        <v>1175</v>
      </c>
      <c r="I17" s="281">
        <v>95</v>
      </c>
      <c r="J17" s="282">
        <v>1.4564220183486238</v>
      </c>
      <c r="K17" s="283">
        <v>1.3474770642201834</v>
      </c>
      <c r="L17" s="283">
        <v>0.10894495412844037</v>
      </c>
      <c r="M17" s="284">
        <v>0.16</v>
      </c>
      <c r="N17" s="293">
        <v>1.28</v>
      </c>
      <c r="O17" s="314"/>
      <c r="P17" s="314"/>
      <c r="Q17" s="279"/>
    </row>
    <row r="18" spans="2:17" ht="13.5" customHeight="1" x14ac:dyDescent="0.25">
      <c r="B18" s="141" t="s">
        <v>28</v>
      </c>
      <c r="C18" s="181" t="s">
        <v>19</v>
      </c>
      <c r="D18" s="280">
        <v>1236</v>
      </c>
      <c r="E18" s="281">
        <v>200</v>
      </c>
      <c r="F18" s="281">
        <v>1037</v>
      </c>
      <c r="G18" s="280">
        <v>1568</v>
      </c>
      <c r="H18" s="281">
        <v>482</v>
      </c>
      <c r="I18" s="281">
        <v>1085</v>
      </c>
      <c r="J18" s="282">
        <v>1.2686084142394822</v>
      </c>
      <c r="K18" s="283">
        <v>0.38996763754045305</v>
      </c>
      <c r="L18" s="283">
        <v>0.87783171521035597</v>
      </c>
      <c r="M18" s="284">
        <v>0.14000000000000001</v>
      </c>
      <c r="N18" s="293">
        <v>0.19</v>
      </c>
      <c r="O18" s="314"/>
      <c r="P18" s="314"/>
      <c r="Q18" s="279"/>
    </row>
    <row r="19" spans="2:17" s="158" customFormat="1" ht="13.5" customHeight="1" x14ac:dyDescent="0.25">
      <c r="B19" s="321"/>
      <c r="C19" s="322"/>
      <c r="D19" s="323"/>
      <c r="E19" s="324"/>
      <c r="F19" s="325"/>
      <c r="G19" s="325"/>
      <c r="H19" s="324"/>
      <c r="I19" s="325"/>
      <c r="J19" s="325"/>
      <c r="K19" s="325"/>
      <c r="L19" s="324"/>
      <c r="M19" s="324"/>
      <c r="N19" s="326"/>
      <c r="P19" s="205"/>
    </row>
    <row r="21" spans="2:17" x14ac:dyDescent="0.25">
      <c r="B21" s="310" t="s">
        <v>298</v>
      </c>
    </row>
    <row r="22" spans="2:17" x14ac:dyDescent="0.25">
      <c r="B22" s="310"/>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scale="8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0BA9-DACF-4B50-A169-774F2976329A}">
  <sheetPr>
    <pageSetUpPr fitToPage="1"/>
  </sheetPr>
  <dimension ref="B1:N50"/>
  <sheetViews>
    <sheetView showGridLines="0" topLeftCell="A25" zoomScale="85" zoomScaleNormal="85" zoomScaleSheetLayoutView="100" workbookViewId="0">
      <selection activeCell="B44" sqref="B44"/>
    </sheetView>
  </sheetViews>
  <sheetFormatPr defaultColWidth="8.7109375" defaultRowHeight="12.75" x14ac:dyDescent="0.2"/>
  <cols>
    <col min="1" max="1" width="2" style="38" customWidth="1"/>
    <col min="2" max="2" width="23.42578125" style="38" customWidth="1"/>
    <col min="3" max="11" width="11.5703125" style="38" customWidth="1"/>
    <col min="12" max="12" width="19" style="38" customWidth="1"/>
    <col min="13" max="14" width="11.5703125" style="38" customWidth="1"/>
    <col min="15" max="16384" width="8.7109375" style="38"/>
  </cols>
  <sheetData>
    <row r="1" spans="2:14" ht="2.4500000000000002" customHeight="1" x14ac:dyDescent="0.2"/>
    <row r="2" spans="2:14" s="24" customFormat="1" ht="20.100000000000001" customHeight="1" x14ac:dyDescent="0.25">
      <c r="B2" s="26" t="s">
        <v>100</v>
      </c>
      <c r="C2" s="25"/>
      <c r="K2" s="25"/>
    </row>
    <row r="3" spans="2:14" ht="6.95" customHeight="1" x14ac:dyDescent="0.2"/>
    <row r="4" spans="2:14" s="1" customFormat="1" ht="23.1" customHeight="1" x14ac:dyDescent="0.25">
      <c r="B4" s="417" t="s">
        <v>27</v>
      </c>
      <c r="C4" s="415" t="s">
        <v>0</v>
      </c>
      <c r="D4" s="415" t="s">
        <v>95</v>
      </c>
      <c r="E4" s="415" t="s">
        <v>96</v>
      </c>
      <c r="F4" s="415" t="s">
        <v>3</v>
      </c>
      <c r="G4" s="415" t="s">
        <v>4</v>
      </c>
      <c r="H4" s="415" t="s">
        <v>5</v>
      </c>
      <c r="I4" s="415" t="s">
        <v>97</v>
      </c>
      <c r="J4" s="415" t="s">
        <v>98</v>
      </c>
      <c r="K4" s="415" t="s">
        <v>1</v>
      </c>
      <c r="L4" s="415" t="s">
        <v>2</v>
      </c>
      <c r="M4" s="415" t="s">
        <v>6</v>
      </c>
      <c r="N4" s="413" t="s">
        <v>7</v>
      </c>
    </row>
    <row r="5" spans="2:14" s="1" customFormat="1" ht="22.5" customHeight="1" x14ac:dyDescent="0.25">
      <c r="B5" s="418"/>
      <c r="C5" s="416"/>
      <c r="D5" s="416"/>
      <c r="E5" s="416"/>
      <c r="F5" s="416"/>
      <c r="G5" s="416"/>
      <c r="H5" s="416"/>
      <c r="I5" s="416"/>
      <c r="J5" s="416"/>
      <c r="K5" s="416"/>
      <c r="L5" s="416"/>
      <c r="M5" s="416"/>
      <c r="N5" s="414"/>
    </row>
    <row r="6" spans="2:14" ht="23.25" x14ac:dyDescent="0.2">
      <c r="B6" s="39" t="s">
        <v>42</v>
      </c>
      <c r="C6" s="40"/>
      <c r="D6" s="40"/>
      <c r="E6" s="2"/>
      <c r="F6" s="3"/>
      <c r="G6" s="3"/>
      <c r="H6" s="3"/>
      <c r="I6" s="3"/>
      <c r="J6" s="3"/>
      <c r="K6" s="3"/>
      <c r="L6" s="3"/>
      <c r="M6" s="3"/>
      <c r="N6" s="4"/>
    </row>
    <row r="7" spans="2:14" x14ac:dyDescent="0.2">
      <c r="B7" s="44" t="s">
        <v>43</v>
      </c>
      <c r="C7" s="5" t="s">
        <v>29</v>
      </c>
      <c r="D7" s="5">
        <v>111</v>
      </c>
      <c r="E7" s="5">
        <v>10</v>
      </c>
      <c r="F7" s="5" t="s">
        <v>11</v>
      </c>
      <c r="G7" s="10">
        <v>41306</v>
      </c>
      <c r="H7" s="5" t="s">
        <v>12</v>
      </c>
      <c r="I7" s="5">
        <v>9</v>
      </c>
      <c r="J7" s="7">
        <v>0.01</v>
      </c>
      <c r="K7" s="5" t="s">
        <v>31</v>
      </c>
      <c r="L7" s="5" t="s">
        <v>12</v>
      </c>
      <c r="M7" s="8">
        <v>163</v>
      </c>
      <c r="N7" s="9">
        <v>147</v>
      </c>
    </row>
    <row r="8" spans="2:14" x14ac:dyDescent="0.2">
      <c r="B8" s="44" t="s">
        <v>35</v>
      </c>
      <c r="C8" s="5" t="s">
        <v>29</v>
      </c>
      <c r="D8" s="5">
        <v>400</v>
      </c>
      <c r="E8" s="5" t="s">
        <v>10</v>
      </c>
      <c r="F8" s="5" t="s">
        <v>11</v>
      </c>
      <c r="G8" s="10">
        <v>41671</v>
      </c>
      <c r="H8" s="10">
        <v>42095</v>
      </c>
      <c r="I8" s="5" t="s">
        <v>10</v>
      </c>
      <c r="J8" s="7">
        <v>4.3E-3</v>
      </c>
      <c r="K8" s="5" t="s">
        <v>25</v>
      </c>
      <c r="L8" s="5" t="s">
        <v>12</v>
      </c>
      <c r="M8" s="8">
        <v>102</v>
      </c>
      <c r="N8" s="9">
        <v>96</v>
      </c>
    </row>
    <row r="9" spans="2:14" x14ac:dyDescent="0.2">
      <c r="B9" s="44" t="s">
        <v>28</v>
      </c>
      <c r="C9" s="5" t="s">
        <v>29</v>
      </c>
      <c r="D9" s="5">
        <v>360</v>
      </c>
      <c r="E9" s="5" t="s">
        <v>10</v>
      </c>
      <c r="F9" s="5" t="s">
        <v>11</v>
      </c>
      <c r="G9" s="10">
        <v>42036</v>
      </c>
      <c r="H9" s="10">
        <v>42401</v>
      </c>
      <c r="I9" s="5" t="s">
        <v>10</v>
      </c>
      <c r="J9" s="7">
        <v>4.0000000000000001E-3</v>
      </c>
      <c r="K9" s="5" t="s">
        <v>25</v>
      </c>
      <c r="L9" s="5" t="s">
        <v>12</v>
      </c>
      <c r="M9" s="8">
        <v>193</v>
      </c>
      <c r="N9" s="9">
        <v>193</v>
      </c>
    </row>
    <row r="10" spans="2:14" x14ac:dyDescent="0.2">
      <c r="B10" s="44" t="s">
        <v>20</v>
      </c>
      <c r="C10" s="5" t="s">
        <v>29</v>
      </c>
      <c r="D10" s="5">
        <v>433</v>
      </c>
      <c r="E10" s="5" t="s">
        <v>10</v>
      </c>
      <c r="F10" s="5" t="s">
        <v>11</v>
      </c>
      <c r="G10" s="10">
        <v>42948</v>
      </c>
      <c r="H10" s="10">
        <v>43678</v>
      </c>
      <c r="I10" s="5" t="s">
        <v>10</v>
      </c>
      <c r="J10" s="7">
        <v>3.8E-3</v>
      </c>
      <c r="K10" s="5" t="s">
        <v>25</v>
      </c>
      <c r="L10" s="5" t="s">
        <v>12</v>
      </c>
      <c r="M10" s="8">
        <v>274</v>
      </c>
      <c r="N10" s="9">
        <v>274</v>
      </c>
    </row>
    <row r="11" spans="2:14" ht="22.5" x14ac:dyDescent="0.2">
      <c r="B11" s="44" t="s">
        <v>21</v>
      </c>
      <c r="C11" s="5" t="s">
        <v>29</v>
      </c>
      <c r="D11" s="5">
        <v>656</v>
      </c>
      <c r="E11" s="5" t="s">
        <v>10</v>
      </c>
      <c r="F11" s="5" t="s">
        <v>17</v>
      </c>
      <c r="G11" s="10">
        <v>43586</v>
      </c>
      <c r="H11" s="10">
        <v>44958</v>
      </c>
      <c r="I11" s="5" t="s">
        <v>10</v>
      </c>
      <c r="J11" s="7">
        <v>4.0000000000000001E-3</v>
      </c>
      <c r="K11" s="5" t="s">
        <v>25</v>
      </c>
      <c r="L11" s="5" t="s">
        <v>12</v>
      </c>
      <c r="M11" s="8">
        <v>931</v>
      </c>
      <c r="N11" s="9">
        <v>931</v>
      </c>
    </row>
    <row r="12" spans="2:14" x14ac:dyDescent="0.2">
      <c r="B12" s="44" t="s">
        <v>32</v>
      </c>
      <c r="C12" s="5"/>
      <c r="D12" s="5"/>
      <c r="E12" s="5"/>
      <c r="F12" s="5"/>
      <c r="G12" s="10"/>
      <c r="H12" s="10"/>
      <c r="I12" s="5"/>
      <c r="J12" s="7"/>
      <c r="K12" s="5"/>
      <c r="L12" s="5"/>
      <c r="M12" s="8">
        <v>168</v>
      </c>
      <c r="N12" s="9">
        <v>168</v>
      </c>
    </row>
    <row r="13" spans="2:14" ht="23.25" x14ac:dyDescent="0.2">
      <c r="B13" s="53" t="s">
        <v>44</v>
      </c>
      <c r="C13" s="50"/>
      <c r="D13" s="50"/>
      <c r="E13" s="50"/>
      <c r="F13" s="27"/>
      <c r="G13" s="27"/>
      <c r="H13" s="27"/>
      <c r="I13" s="17">
        <v>9</v>
      </c>
      <c r="J13" s="27"/>
      <c r="K13" s="27"/>
      <c r="L13" s="27"/>
      <c r="M13" s="18">
        <v>1831</v>
      </c>
      <c r="N13" s="19">
        <v>1809</v>
      </c>
    </row>
    <row r="14" spans="2:14" ht="23.25" x14ac:dyDescent="0.2">
      <c r="B14" s="39" t="s">
        <v>45</v>
      </c>
      <c r="C14" s="40"/>
      <c r="D14" s="40"/>
      <c r="E14" s="2"/>
      <c r="F14" s="3"/>
      <c r="G14" s="3"/>
      <c r="H14" s="3"/>
      <c r="I14" s="3"/>
      <c r="J14" s="3"/>
      <c r="K14" s="3"/>
      <c r="L14" s="3"/>
      <c r="M14" s="59"/>
      <c r="N14" s="60"/>
    </row>
    <row r="15" spans="2:14" ht="22.5" x14ac:dyDescent="0.2">
      <c r="B15" s="44" t="s">
        <v>20</v>
      </c>
      <c r="C15" s="5" t="s">
        <v>29</v>
      </c>
      <c r="D15" s="5">
        <v>650</v>
      </c>
      <c r="E15" s="5">
        <v>50</v>
      </c>
      <c r="F15" s="5" t="s">
        <v>11</v>
      </c>
      <c r="G15" s="10">
        <v>41244</v>
      </c>
      <c r="H15" s="10">
        <v>41974</v>
      </c>
      <c r="I15" s="5">
        <v>11</v>
      </c>
      <c r="J15" s="7">
        <v>1.4999999999999999E-2</v>
      </c>
      <c r="K15" s="5" t="s">
        <v>25</v>
      </c>
      <c r="L15" s="5" t="s">
        <v>111</v>
      </c>
      <c r="M15" s="8">
        <v>182</v>
      </c>
      <c r="N15" s="9">
        <v>182</v>
      </c>
    </row>
    <row r="16" spans="2:14" ht="22.5" x14ac:dyDescent="0.2">
      <c r="B16" s="44" t="s">
        <v>21</v>
      </c>
      <c r="C16" s="5" t="s">
        <v>29</v>
      </c>
      <c r="D16" s="5">
        <v>945</v>
      </c>
      <c r="E16" s="5">
        <v>50</v>
      </c>
      <c r="F16" s="5" t="s">
        <v>11</v>
      </c>
      <c r="G16" s="10">
        <v>42036</v>
      </c>
      <c r="H16" s="10">
        <v>43132</v>
      </c>
      <c r="I16" s="5">
        <v>21</v>
      </c>
      <c r="J16" s="7">
        <v>1.35E-2</v>
      </c>
      <c r="K16" s="5" t="s">
        <v>25</v>
      </c>
      <c r="L16" s="5" t="s">
        <v>112</v>
      </c>
      <c r="M16" s="8">
        <v>550</v>
      </c>
      <c r="N16" s="9">
        <v>550</v>
      </c>
    </row>
    <row r="17" spans="2:14" ht="22.5" x14ac:dyDescent="0.2">
      <c r="B17" s="44" t="s">
        <v>46</v>
      </c>
      <c r="C17" s="5" t="s">
        <v>29</v>
      </c>
      <c r="D17" s="5">
        <v>903</v>
      </c>
      <c r="E17" s="5">
        <v>25</v>
      </c>
      <c r="F17" s="5" t="s">
        <v>22</v>
      </c>
      <c r="G17" s="10">
        <v>43191</v>
      </c>
      <c r="H17" s="10">
        <v>44805</v>
      </c>
      <c r="I17" s="5">
        <v>16</v>
      </c>
      <c r="J17" s="7">
        <v>1.0999999999999999E-2</v>
      </c>
      <c r="K17" s="5" t="s">
        <v>25</v>
      </c>
      <c r="L17" s="5" t="s">
        <v>113</v>
      </c>
      <c r="M17" s="8">
        <v>1250</v>
      </c>
      <c r="N17" s="9">
        <v>878</v>
      </c>
    </row>
    <row r="18" spans="2:14" ht="22.5" x14ac:dyDescent="0.2">
      <c r="B18" s="44" t="s">
        <v>108</v>
      </c>
      <c r="C18" s="5" t="s">
        <v>29</v>
      </c>
      <c r="D18" s="5">
        <v>238</v>
      </c>
      <c r="E18" s="5">
        <v>25</v>
      </c>
      <c r="F18" s="5" t="s">
        <v>17</v>
      </c>
      <c r="G18" s="10">
        <v>44256</v>
      </c>
      <c r="H18" s="10" t="s">
        <v>47</v>
      </c>
      <c r="I18" s="5">
        <v>7</v>
      </c>
      <c r="J18" s="7">
        <v>1.0999999999999999E-2</v>
      </c>
      <c r="K18" s="5" t="s">
        <v>25</v>
      </c>
      <c r="L18" s="5" t="s">
        <v>113</v>
      </c>
      <c r="M18" s="8">
        <v>354</v>
      </c>
      <c r="N18" s="9">
        <v>77</v>
      </c>
    </row>
    <row r="19" spans="2:14" ht="23.25" x14ac:dyDescent="0.2">
      <c r="B19" s="53" t="s">
        <v>48</v>
      </c>
      <c r="C19" s="50"/>
      <c r="D19" s="50"/>
      <c r="E19" s="50"/>
      <c r="F19" s="27"/>
      <c r="G19" s="27"/>
      <c r="H19" s="27"/>
      <c r="I19" s="17">
        <v>55</v>
      </c>
      <c r="J19" s="27"/>
      <c r="K19" s="27"/>
      <c r="L19" s="27"/>
      <c r="M19" s="18">
        <v>2336</v>
      </c>
      <c r="N19" s="19">
        <v>1687</v>
      </c>
    </row>
    <row r="20" spans="2:14" ht="2.4500000000000002" customHeight="1" x14ac:dyDescent="0.2">
      <c r="M20" s="62"/>
      <c r="N20" s="62"/>
    </row>
    <row r="21" spans="2:14" x14ac:dyDescent="0.2">
      <c r="M21" s="62"/>
      <c r="N21" s="62"/>
    </row>
    <row r="24" spans="2:14" ht="74.25" customHeight="1" x14ac:dyDescent="0.2"/>
    <row r="25" spans="2:14" ht="74.25" customHeight="1" x14ac:dyDescent="0.2"/>
    <row r="26" spans="2:14" ht="74.25" customHeight="1" x14ac:dyDescent="0.2"/>
    <row r="27" spans="2:14" s="24" customFormat="1" ht="20.100000000000001" customHeight="1" x14ac:dyDescent="0.25">
      <c r="B27" s="26" t="s">
        <v>100</v>
      </c>
      <c r="C27" s="25"/>
      <c r="K27" s="25"/>
    </row>
    <row r="28" spans="2:14" ht="6.95" customHeight="1" x14ac:dyDescent="0.2"/>
    <row r="29" spans="2:14" s="1" customFormat="1" ht="23.1" customHeight="1" x14ac:dyDescent="0.25">
      <c r="B29" s="417" t="s">
        <v>27</v>
      </c>
      <c r="C29" s="415" t="s">
        <v>0</v>
      </c>
      <c r="D29" s="415" t="s">
        <v>95</v>
      </c>
      <c r="E29" s="415" t="s">
        <v>96</v>
      </c>
      <c r="F29" s="415" t="s">
        <v>3</v>
      </c>
      <c r="G29" s="415" t="s">
        <v>4</v>
      </c>
      <c r="H29" s="415" t="s">
        <v>5</v>
      </c>
      <c r="I29" s="415" t="s">
        <v>97</v>
      </c>
      <c r="J29" s="415" t="s">
        <v>98</v>
      </c>
      <c r="K29" s="415" t="s">
        <v>1</v>
      </c>
      <c r="L29" s="415" t="s">
        <v>2</v>
      </c>
      <c r="M29" s="415" t="s">
        <v>6</v>
      </c>
      <c r="N29" s="413" t="s">
        <v>7</v>
      </c>
    </row>
    <row r="30" spans="2:14" s="1" customFormat="1" ht="22.5" customHeight="1" x14ac:dyDescent="0.25">
      <c r="B30" s="418"/>
      <c r="C30" s="416"/>
      <c r="D30" s="416"/>
      <c r="E30" s="416"/>
      <c r="F30" s="416"/>
      <c r="G30" s="416"/>
      <c r="H30" s="416"/>
      <c r="I30" s="416"/>
      <c r="J30" s="416"/>
      <c r="K30" s="416"/>
      <c r="L30" s="416"/>
      <c r="M30" s="416"/>
      <c r="N30" s="414"/>
    </row>
    <row r="31" spans="2:14" ht="23.25" x14ac:dyDescent="0.2">
      <c r="B31" s="39" t="s">
        <v>49</v>
      </c>
      <c r="C31" s="40"/>
      <c r="D31" s="40"/>
      <c r="E31" s="3"/>
      <c r="F31" s="3"/>
      <c r="G31" s="3"/>
      <c r="H31" s="3"/>
      <c r="I31" s="3"/>
      <c r="J31" s="3"/>
      <c r="K31" s="3"/>
      <c r="L31" s="3"/>
      <c r="M31" s="3"/>
      <c r="N31" s="4"/>
    </row>
    <row r="32" spans="2:14" ht="22.5" x14ac:dyDescent="0.2">
      <c r="B32" s="44" t="s">
        <v>50</v>
      </c>
      <c r="C32" s="5" t="s">
        <v>29</v>
      </c>
      <c r="D32" s="5">
        <v>616</v>
      </c>
      <c r="E32" s="5">
        <v>19</v>
      </c>
      <c r="F32" s="5" t="s">
        <v>22</v>
      </c>
      <c r="G32" s="10">
        <v>42064</v>
      </c>
      <c r="H32" s="10">
        <v>44531</v>
      </c>
      <c r="I32" s="5">
        <v>18</v>
      </c>
      <c r="J32" s="7">
        <v>0.01</v>
      </c>
      <c r="K32" s="5" t="s">
        <v>25</v>
      </c>
      <c r="L32" s="5" t="s">
        <v>111</v>
      </c>
      <c r="M32" s="30">
        <v>855</v>
      </c>
      <c r="N32" s="31">
        <v>784</v>
      </c>
    </row>
    <row r="33" spans="2:14" ht="23.25" x14ac:dyDescent="0.2">
      <c r="B33" s="53" t="s">
        <v>51</v>
      </c>
      <c r="C33" s="50"/>
      <c r="D33" s="50"/>
      <c r="E33" s="50"/>
      <c r="F33" s="27"/>
      <c r="G33" s="27"/>
      <c r="H33" s="27"/>
      <c r="I33" s="17">
        <v>18</v>
      </c>
      <c r="J33" s="27"/>
      <c r="K33" s="27"/>
      <c r="L33" s="27"/>
      <c r="M33" s="33">
        <v>855</v>
      </c>
      <c r="N33" s="32">
        <v>784</v>
      </c>
    </row>
    <row r="34" spans="2:14" ht="23.25" x14ac:dyDescent="0.2">
      <c r="B34" s="39" t="s">
        <v>52</v>
      </c>
      <c r="C34" s="40"/>
      <c r="D34" s="40"/>
      <c r="E34" s="3"/>
      <c r="F34" s="3"/>
      <c r="G34" s="3"/>
      <c r="H34" s="3"/>
      <c r="I34" s="3"/>
      <c r="J34" s="3"/>
      <c r="K34" s="3"/>
      <c r="L34" s="3"/>
      <c r="M34" s="3"/>
      <c r="N34" s="4"/>
    </row>
    <row r="35" spans="2:14" ht="22.5" x14ac:dyDescent="0.2">
      <c r="B35" s="44" t="s">
        <v>35</v>
      </c>
      <c r="C35" s="5" t="s">
        <v>9</v>
      </c>
      <c r="D35" s="5" t="s">
        <v>53</v>
      </c>
      <c r="E35" s="5">
        <v>100</v>
      </c>
      <c r="F35" s="5" t="s">
        <v>22</v>
      </c>
      <c r="G35" s="10">
        <v>43709</v>
      </c>
      <c r="H35" s="10">
        <v>45901</v>
      </c>
      <c r="I35" s="5">
        <v>56</v>
      </c>
      <c r="J35" s="7">
        <v>1.2500000000000001E-2</v>
      </c>
      <c r="K35" s="5" t="s">
        <v>18</v>
      </c>
      <c r="L35" s="5" t="s">
        <v>93</v>
      </c>
      <c r="M35" s="8">
        <v>1166</v>
      </c>
      <c r="N35" s="9">
        <v>1166</v>
      </c>
    </row>
    <row r="36" spans="2:14" x14ac:dyDescent="0.2">
      <c r="B36" s="44" t="s">
        <v>32</v>
      </c>
      <c r="C36" s="5"/>
      <c r="D36" s="5"/>
      <c r="E36" s="5"/>
      <c r="F36" s="5"/>
      <c r="G36" s="10"/>
      <c r="H36" s="10"/>
      <c r="I36" s="5"/>
      <c r="J36" s="7"/>
      <c r="K36" s="5"/>
      <c r="L36" s="5"/>
      <c r="M36" s="30">
        <v>100</v>
      </c>
      <c r="N36" s="31">
        <v>100</v>
      </c>
    </row>
    <row r="37" spans="2:14" ht="23.25" x14ac:dyDescent="0.2">
      <c r="B37" s="49" t="s">
        <v>54</v>
      </c>
      <c r="C37" s="50"/>
      <c r="D37" s="50"/>
      <c r="E37" s="27"/>
      <c r="F37" s="27"/>
      <c r="G37" s="27"/>
      <c r="H37" s="27"/>
      <c r="I37" s="17">
        <v>56</v>
      </c>
      <c r="J37" s="27"/>
      <c r="K37" s="27"/>
      <c r="L37" s="27"/>
      <c r="M37" s="28">
        <v>1266</v>
      </c>
      <c r="N37" s="29">
        <v>1266</v>
      </c>
    </row>
    <row r="38" spans="2:14" ht="23.25" x14ac:dyDescent="0.2">
      <c r="B38" s="42" t="s">
        <v>55</v>
      </c>
      <c r="C38" s="54"/>
      <c r="D38" s="54"/>
      <c r="E38" s="27"/>
      <c r="F38" s="27"/>
      <c r="G38" s="27"/>
      <c r="H38" s="27"/>
      <c r="I38" s="17">
        <v>138</v>
      </c>
      <c r="J38" s="27"/>
      <c r="K38" s="27"/>
      <c r="L38" s="27"/>
      <c r="M38" s="28">
        <v>6288</v>
      </c>
      <c r="N38" s="29">
        <v>5545</v>
      </c>
    </row>
    <row r="39" spans="2:14" ht="23.25" x14ac:dyDescent="0.2">
      <c r="B39" s="41" t="s">
        <v>56</v>
      </c>
      <c r="C39" s="40"/>
      <c r="D39" s="40"/>
      <c r="E39" s="3"/>
      <c r="F39" s="3"/>
      <c r="G39" s="3"/>
      <c r="H39" s="3"/>
      <c r="I39" s="3"/>
      <c r="J39" s="3"/>
      <c r="K39" s="3"/>
      <c r="L39" s="3"/>
      <c r="M39" s="3"/>
      <c r="N39" s="4"/>
    </row>
    <row r="40" spans="2:14" ht="22.5" x14ac:dyDescent="0.2">
      <c r="B40" s="44" t="s">
        <v>35</v>
      </c>
      <c r="C40" s="5" t="s">
        <v>9</v>
      </c>
      <c r="D40" s="5">
        <v>624</v>
      </c>
      <c r="E40" s="5">
        <v>200</v>
      </c>
      <c r="F40" s="5" t="s">
        <v>17</v>
      </c>
      <c r="G40" s="10">
        <v>43891</v>
      </c>
      <c r="H40" s="10">
        <v>46419</v>
      </c>
      <c r="I40" s="5">
        <v>73</v>
      </c>
      <c r="J40" s="7">
        <v>1.2500000000000001E-2</v>
      </c>
      <c r="K40" s="5" t="s">
        <v>18</v>
      </c>
      <c r="L40" s="5" t="s">
        <v>109</v>
      </c>
      <c r="M40" s="30">
        <v>723</v>
      </c>
      <c r="N40" s="31">
        <v>723</v>
      </c>
    </row>
    <row r="41" spans="2:14" ht="23.25" x14ac:dyDescent="0.2">
      <c r="B41" s="49" t="s">
        <v>57</v>
      </c>
      <c r="C41" s="50"/>
      <c r="D41" s="50"/>
      <c r="E41" s="27"/>
      <c r="F41" s="27"/>
      <c r="G41" s="27"/>
      <c r="H41" s="27"/>
      <c r="I41" s="17">
        <v>73</v>
      </c>
      <c r="J41" s="27"/>
      <c r="K41" s="27"/>
      <c r="L41" s="27"/>
      <c r="M41" s="33">
        <v>723</v>
      </c>
      <c r="N41" s="32">
        <v>723</v>
      </c>
    </row>
    <row r="42" spans="2:14" ht="23.25" x14ac:dyDescent="0.2">
      <c r="B42" s="42" t="s">
        <v>58</v>
      </c>
      <c r="C42" s="54"/>
      <c r="D42" s="54"/>
      <c r="E42" s="27"/>
      <c r="F42" s="27"/>
      <c r="G42" s="27"/>
      <c r="H42" s="27"/>
      <c r="I42" s="17">
        <v>73</v>
      </c>
      <c r="J42" s="27"/>
      <c r="K42" s="27"/>
      <c r="L42" s="27"/>
      <c r="M42" s="33">
        <v>723</v>
      </c>
      <c r="N42" s="32">
        <v>723</v>
      </c>
    </row>
    <row r="43" spans="2:14" ht="23.25" x14ac:dyDescent="0.2">
      <c r="B43" s="52" t="s">
        <v>92</v>
      </c>
      <c r="C43" s="51"/>
      <c r="D43" s="51"/>
      <c r="E43" s="51"/>
      <c r="F43" s="51"/>
      <c r="G43" s="20"/>
      <c r="H43" s="20"/>
      <c r="I43" s="11">
        <v>102</v>
      </c>
      <c r="J43" s="20"/>
      <c r="K43" s="20"/>
      <c r="L43" s="20"/>
      <c r="M43" s="11" t="s">
        <v>10</v>
      </c>
      <c r="N43" s="34" t="s">
        <v>10</v>
      </c>
    </row>
    <row r="44" spans="2:14" ht="23.25" x14ac:dyDescent="0.2">
      <c r="B44" s="47" t="s">
        <v>59</v>
      </c>
      <c r="C44" s="48"/>
      <c r="D44" s="48"/>
      <c r="E44" s="21"/>
      <c r="F44" s="21"/>
      <c r="G44" s="21"/>
      <c r="H44" s="21"/>
      <c r="I44" s="35">
        <v>313</v>
      </c>
      <c r="J44" s="21"/>
      <c r="K44" s="21"/>
      <c r="L44" s="21"/>
      <c r="M44" s="36">
        <v>7012</v>
      </c>
      <c r="N44" s="37">
        <v>6269</v>
      </c>
    </row>
    <row r="47" spans="2:14" x14ac:dyDescent="0.2">
      <c r="B47" s="408" t="s">
        <v>103</v>
      </c>
      <c r="C47" s="408"/>
      <c r="D47" s="408"/>
      <c r="E47" s="408"/>
      <c r="F47" s="408"/>
      <c r="G47" s="408"/>
      <c r="H47" s="408"/>
      <c r="I47" s="408"/>
      <c r="J47" s="408"/>
      <c r="K47" s="408"/>
      <c r="L47" s="408"/>
      <c r="M47" s="408"/>
      <c r="N47" s="408"/>
    </row>
    <row r="48" spans="2:14" x14ac:dyDescent="0.2">
      <c r="B48" s="408"/>
      <c r="C48" s="408"/>
      <c r="D48" s="408"/>
      <c r="E48" s="408"/>
      <c r="F48" s="408"/>
      <c r="G48" s="408"/>
      <c r="H48" s="408"/>
      <c r="I48" s="408"/>
      <c r="J48" s="408"/>
      <c r="K48" s="408"/>
      <c r="L48" s="408"/>
      <c r="M48" s="408"/>
      <c r="N48" s="408"/>
    </row>
    <row r="49" spans="2:14" x14ac:dyDescent="0.2">
      <c r="B49" s="408"/>
      <c r="C49" s="408"/>
      <c r="D49" s="408"/>
      <c r="E49" s="408"/>
      <c r="F49" s="408"/>
      <c r="G49" s="408"/>
      <c r="H49" s="408"/>
      <c r="I49" s="408"/>
      <c r="J49" s="408"/>
      <c r="K49" s="408"/>
      <c r="L49" s="408"/>
      <c r="M49" s="408"/>
      <c r="N49" s="408"/>
    </row>
    <row r="50" spans="2:14" x14ac:dyDescent="0.2">
      <c r="B50" s="408"/>
      <c r="C50" s="408"/>
      <c r="D50" s="408"/>
      <c r="E50" s="408"/>
      <c r="F50" s="408"/>
      <c r="G50" s="408"/>
      <c r="H50" s="408"/>
      <c r="I50" s="408"/>
      <c r="J50" s="408"/>
      <c r="K50" s="408"/>
      <c r="L50" s="408"/>
      <c r="M50" s="408"/>
      <c r="N50" s="408"/>
    </row>
  </sheetData>
  <mergeCells count="27">
    <mergeCell ref="N29:N30"/>
    <mergeCell ref="I29:I30"/>
    <mergeCell ref="J29:J30"/>
    <mergeCell ref="K29:K30"/>
    <mergeCell ref="L29:L30"/>
    <mergeCell ref="M29:M30"/>
    <mergeCell ref="D29:D30"/>
    <mergeCell ref="E29:E30"/>
    <mergeCell ref="F29:F30"/>
    <mergeCell ref="G29:G30"/>
    <mergeCell ref="H29:H30"/>
    <mergeCell ref="B47:N50"/>
    <mergeCell ref="N4:N5"/>
    <mergeCell ref="H4:H5"/>
    <mergeCell ref="I4:I5"/>
    <mergeCell ref="J4:J5"/>
    <mergeCell ref="K4:K5"/>
    <mergeCell ref="L4:L5"/>
    <mergeCell ref="M4:M5"/>
    <mergeCell ref="B4:B5"/>
    <mergeCell ref="C4:C5"/>
    <mergeCell ref="D4:D5"/>
    <mergeCell ref="E4:E5"/>
    <mergeCell ref="F4:F5"/>
    <mergeCell ref="G4:G5"/>
    <mergeCell ref="B29:B30"/>
    <mergeCell ref="C29:C30"/>
  </mergeCells>
  <printOptions horizontalCentered="1" verticalCentered="1"/>
  <pageMargins left="0.23622047244094491" right="0.23622047244094491" top="0.74803149606299213" bottom="0.74803149606299213" header="0.31496062992125984" footer="0.31496062992125984"/>
  <pageSetup paperSize="9" scale="8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E696-6DE1-47C3-980F-31C9353BBC1C}">
  <sheetPr>
    <pageSetUpPr fitToPage="1"/>
  </sheetPr>
  <dimension ref="B1:Q64"/>
  <sheetViews>
    <sheetView showGridLines="0" view="pageBreakPreview" zoomScaleNormal="100" zoomScaleSheetLayoutView="100" workbookViewId="0"/>
  </sheetViews>
  <sheetFormatPr defaultColWidth="8.7109375" defaultRowHeight="11.25" x14ac:dyDescent="0.25"/>
  <cols>
    <col min="1" max="1" width="2.85546875" style="206" customWidth="1"/>
    <col min="2" max="2" width="35.5703125" style="206" customWidth="1"/>
    <col min="3" max="3" width="10.140625" style="311" customWidth="1"/>
    <col min="4" max="7" width="10.140625" style="206" customWidth="1"/>
    <col min="8" max="8" width="10.140625" style="311" customWidth="1"/>
    <col min="9" max="14" width="10.140625" style="206" customWidth="1"/>
    <col min="15" max="16384" width="8.7109375" style="206"/>
  </cols>
  <sheetData>
    <row r="1" spans="2:17" ht="15" x14ac:dyDescent="0.25">
      <c r="B1" s="129" t="s">
        <v>100</v>
      </c>
      <c r="C1" s="132"/>
      <c r="D1" s="131"/>
      <c r="E1" s="131"/>
      <c r="F1" s="131"/>
      <c r="G1" s="131"/>
      <c r="H1" s="132"/>
      <c r="I1" s="131"/>
      <c r="J1" s="131"/>
      <c r="K1" s="131"/>
      <c r="L1" s="131"/>
      <c r="M1" s="131"/>
      <c r="N1" s="131"/>
    </row>
    <row r="2" spans="2:17" s="131" customFormat="1" ht="25.5" customHeight="1" x14ac:dyDescent="0.25">
      <c r="B2" s="134"/>
      <c r="C2" s="175"/>
      <c r="D2" s="412" t="s">
        <v>280</v>
      </c>
      <c r="E2" s="412"/>
      <c r="F2" s="412"/>
      <c r="G2" s="412" t="s">
        <v>281</v>
      </c>
      <c r="H2" s="412"/>
      <c r="I2" s="412"/>
      <c r="J2" s="412" t="s">
        <v>282</v>
      </c>
      <c r="K2" s="412"/>
      <c r="L2" s="412"/>
      <c r="M2" s="412"/>
      <c r="N2" s="134"/>
    </row>
    <row r="3" spans="2:17" s="131" customFormat="1" ht="25.5" customHeight="1" x14ac:dyDescent="0.25">
      <c r="B3" s="133" t="s">
        <v>27</v>
      </c>
      <c r="C3" s="134" t="s">
        <v>188</v>
      </c>
      <c r="D3" s="134" t="s">
        <v>120</v>
      </c>
      <c r="E3" s="134" t="s">
        <v>121</v>
      </c>
      <c r="F3" s="134" t="s">
        <v>122</v>
      </c>
      <c r="G3" s="134" t="s">
        <v>120</v>
      </c>
      <c r="H3" s="134" t="s">
        <v>121</v>
      </c>
      <c r="I3" s="134" t="s">
        <v>122</v>
      </c>
      <c r="J3" s="134" t="s">
        <v>127</v>
      </c>
      <c r="K3" s="134" t="s">
        <v>285</v>
      </c>
      <c r="L3" s="134" t="s">
        <v>126</v>
      </c>
      <c r="M3" s="134" t="s">
        <v>124</v>
      </c>
      <c r="N3" s="134" t="s">
        <v>125</v>
      </c>
      <c r="O3" s="312"/>
    </row>
    <row r="4" spans="2:17" ht="13.5" customHeight="1" x14ac:dyDescent="0.25">
      <c r="B4" s="274" t="s">
        <v>144</v>
      </c>
      <c r="C4" s="275"/>
      <c r="D4" s="313"/>
      <c r="E4" s="139"/>
      <c r="F4" s="139"/>
      <c r="G4" s="139"/>
      <c r="H4" s="139"/>
      <c r="I4" s="139"/>
      <c r="J4" s="139"/>
      <c r="K4" s="139"/>
      <c r="L4" s="139"/>
      <c r="M4" s="139"/>
      <c r="N4" s="140"/>
    </row>
    <row r="5" spans="2:17" ht="13.5" customHeight="1" x14ac:dyDescent="0.25">
      <c r="B5" s="163" t="s">
        <v>270</v>
      </c>
      <c r="C5" s="181" t="s">
        <v>29</v>
      </c>
      <c r="D5" s="327">
        <v>397</v>
      </c>
      <c r="E5" s="328">
        <v>360</v>
      </c>
      <c r="F5" s="328">
        <v>37</v>
      </c>
      <c r="G5" s="327">
        <v>491.42477100000002</v>
      </c>
      <c r="H5" s="328">
        <v>454.42477100000002</v>
      </c>
      <c r="I5" s="328">
        <v>37</v>
      </c>
      <c r="J5" s="329">
        <v>1.2378457707808566</v>
      </c>
      <c r="K5" s="330">
        <v>1.1446467783375316</v>
      </c>
      <c r="L5" s="330">
        <v>9.3198992443324941E-2</v>
      </c>
      <c r="M5" s="284">
        <v>4.7399999999999998E-2</v>
      </c>
      <c r="N5" s="293">
        <v>1.1446467783375316</v>
      </c>
      <c r="Q5" s="279"/>
    </row>
    <row r="6" spans="2:17" ht="13.5" customHeight="1" x14ac:dyDescent="0.25">
      <c r="B6" s="163" t="s">
        <v>205</v>
      </c>
      <c r="C6" s="181" t="s">
        <v>29</v>
      </c>
      <c r="D6" s="327">
        <v>359.786</v>
      </c>
      <c r="E6" s="328">
        <v>277.99099999999999</v>
      </c>
      <c r="F6" s="328">
        <v>81.795000000000016</v>
      </c>
      <c r="G6" s="327">
        <v>436.24400000000003</v>
      </c>
      <c r="H6" s="328">
        <v>354.44800000000004</v>
      </c>
      <c r="I6" s="328">
        <v>81.796000000000006</v>
      </c>
      <c r="J6" s="329">
        <v>1.212509658519231</v>
      </c>
      <c r="K6" s="330">
        <v>0.98516340268937652</v>
      </c>
      <c r="L6" s="330">
        <v>0.22734625582985443</v>
      </c>
      <c r="M6" s="284">
        <v>3.7999999999999999E-2</v>
      </c>
      <c r="N6" s="293">
        <v>0.98516340268937652</v>
      </c>
      <c r="Q6" s="279"/>
    </row>
    <row r="7" spans="2:17" ht="13.5" customHeight="1" x14ac:dyDescent="0.25">
      <c r="B7" s="163" t="s">
        <v>206</v>
      </c>
      <c r="C7" s="181" t="s">
        <v>29</v>
      </c>
      <c r="D7" s="327">
        <v>465.98399999999998</v>
      </c>
      <c r="E7" s="328">
        <v>113.857</v>
      </c>
      <c r="F7" s="328">
        <v>352.12699999999995</v>
      </c>
      <c r="G7" s="327">
        <v>548.38699999999994</v>
      </c>
      <c r="H7" s="328">
        <v>196.261</v>
      </c>
      <c r="I7" s="328">
        <v>352.12599999999998</v>
      </c>
      <c r="J7" s="329">
        <v>1.1768365437439912</v>
      </c>
      <c r="K7" s="330">
        <v>0.42117540516412583</v>
      </c>
      <c r="L7" s="330">
        <v>0.75566113857986539</v>
      </c>
      <c r="M7" s="284">
        <v>4.3999999999999997E-2</v>
      </c>
      <c r="N7" s="293">
        <v>0.42117540516412583</v>
      </c>
      <c r="Q7" s="279"/>
    </row>
    <row r="8" spans="2:17" ht="13.5" customHeight="1" x14ac:dyDescent="0.25">
      <c r="B8" s="163" t="s">
        <v>207</v>
      </c>
      <c r="C8" s="181" t="s">
        <v>29</v>
      </c>
      <c r="D8" s="327">
        <v>702.54308232999995</v>
      </c>
      <c r="E8" s="328">
        <v>78.306082329999995</v>
      </c>
      <c r="F8" s="328">
        <v>624.23699999999997</v>
      </c>
      <c r="G8" s="327">
        <v>757.22072745999992</v>
      </c>
      <c r="H8" s="328">
        <v>132.98372745999998</v>
      </c>
      <c r="I8" s="328">
        <v>624.23699999999997</v>
      </c>
      <c r="J8" s="329">
        <v>1.0778281738233908</v>
      </c>
      <c r="K8" s="330">
        <v>0.1892890710971866</v>
      </c>
      <c r="L8" s="330">
        <v>0.88853910272620418</v>
      </c>
      <c r="M8" s="284">
        <v>0.04</v>
      </c>
      <c r="N8" s="293">
        <v>0.1892890710971866</v>
      </c>
      <c r="Q8" s="279"/>
    </row>
    <row r="9" spans="2:17" ht="13.5" customHeight="1" x14ac:dyDescent="0.25">
      <c r="B9" s="163" t="s">
        <v>271</v>
      </c>
      <c r="C9" s="181" t="s">
        <v>29</v>
      </c>
      <c r="D9" s="327">
        <v>332.9</v>
      </c>
      <c r="E9" s="328">
        <v>0</v>
      </c>
      <c r="F9" s="328">
        <v>332.9</v>
      </c>
      <c r="G9" s="327">
        <v>340.91244526999998</v>
      </c>
      <c r="H9" s="328">
        <v>8.0124452699999988</v>
      </c>
      <c r="I9" s="328">
        <v>332.9</v>
      </c>
      <c r="J9" s="329">
        <v>1.0240686250225293</v>
      </c>
      <c r="K9" s="330">
        <v>2.4068625022529287E-2</v>
      </c>
      <c r="L9" s="330">
        <v>1</v>
      </c>
      <c r="M9" s="284">
        <v>0.06</v>
      </c>
      <c r="N9" s="293">
        <v>2.4068625022529287E-2</v>
      </c>
      <c r="Q9" s="279"/>
    </row>
    <row r="10" spans="2:17" s="210" customFormat="1" ht="13.5" customHeight="1" x14ac:dyDescent="0.25">
      <c r="B10" s="295"/>
      <c r="C10" s="296"/>
      <c r="D10" s="297"/>
      <c r="E10" s="298"/>
      <c r="F10" s="155"/>
      <c r="G10" s="155"/>
      <c r="H10" s="298"/>
      <c r="I10" s="155"/>
      <c r="J10" s="155"/>
      <c r="K10" s="155"/>
      <c r="L10" s="298"/>
      <c r="M10" s="298"/>
      <c r="N10" s="299"/>
      <c r="Q10" s="279"/>
    </row>
    <row r="11" spans="2:17" ht="13.5" customHeight="1" x14ac:dyDescent="0.25">
      <c r="B11" s="274" t="s">
        <v>143</v>
      </c>
      <c r="C11" s="181"/>
      <c r="D11" s="315"/>
      <c r="E11" s="316"/>
      <c r="F11" s="316"/>
      <c r="G11" s="315"/>
      <c r="H11" s="316"/>
      <c r="I11" s="316"/>
      <c r="J11" s="317"/>
      <c r="K11" s="318"/>
      <c r="L11" s="318"/>
      <c r="M11" s="319"/>
      <c r="N11" s="320"/>
      <c r="Q11" s="279"/>
    </row>
    <row r="12" spans="2:17" ht="13.5" customHeight="1" x14ac:dyDescent="0.25">
      <c r="B12" s="163" t="s">
        <v>206</v>
      </c>
      <c r="C12" s="181" t="s">
        <v>29</v>
      </c>
      <c r="D12" s="327">
        <v>968</v>
      </c>
      <c r="E12" s="328">
        <v>968</v>
      </c>
      <c r="F12" s="328">
        <v>0</v>
      </c>
      <c r="G12" s="327">
        <v>1350</v>
      </c>
      <c r="H12" s="328">
        <v>1350</v>
      </c>
      <c r="I12" s="328">
        <v>0</v>
      </c>
      <c r="J12" s="329">
        <v>1.39</v>
      </c>
      <c r="K12" s="330">
        <v>1.35</v>
      </c>
      <c r="L12" s="330">
        <v>3.9999999999999813E-2</v>
      </c>
      <c r="M12" s="284">
        <v>0.1</v>
      </c>
      <c r="N12" s="293">
        <v>1.1200000000000001</v>
      </c>
      <c r="Q12" s="279"/>
    </row>
    <row r="13" spans="2:17" ht="13.5" customHeight="1" x14ac:dyDescent="0.25">
      <c r="B13" s="141" t="s">
        <v>207</v>
      </c>
      <c r="C13" s="181" t="s">
        <v>29</v>
      </c>
      <c r="D13" s="327">
        <v>996.63199999999995</v>
      </c>
      <c r="E13" s="328">
        <v>702</v>
      </c>
      <c r="F13" s="328">
        <v>294.63199999999995</v>
      </c>
      <c r="G13" s="327">
        <v>1299</v>
      </c>
      <c r="H13" s="328">
        <v>1067</v>
      </c>
      <c r="I13" s="328">
        <v>232</v>
      </c>
      <c r="J13" s="329">
        <v>1.3033898169033304</v>
      </c>
      <c r="K13" s="330">
        <v>1.0706058003355301</v>
      </c>
      <c r="L13" s="330">
        <v>0.23278401656780037</v>
      </c>
      <c r="M13" s="284">
        <v>6.9199999999999998E-2</v>
      </c>
      <c r="N13" s="293">
        <v>0.82</v>
      </c>
      <c r="Q13" s="279"/>
    </row>
    <row r="14" spans="2:17" ht="13.5" customHeight="1" x14ac:dyDescent="0.25">
      <c r="B14" s="141" t="s">
        <v>46</v>
      </c>
      <c r="C14" s="181" t="s">
        <v>29</v>
      </c>
      <c r="D14" s="327">
        <v>1037</v>
      </c>
      <c r="E14" s="328">
        <v>232</v>
      </c>
      <c r="F14" s="328">
        <v>805</v>
      </c>
      <c r="G14" s="327">
        <v>1221</v>
      </c>
      <c r="H14" s="328">
        <v>415</v>
      </c>
      <c r="I14" s="328">
        <v>806</v>
      </c>
      <c r="J14" s="329">
        <v>1.1774349083895854</v>
      </c>
      <c r="K14" s="330">
        <v>0.40019286403085824</v>
      </c>
      <c r="L14" s="330">
        <v>0.77724204435872712</v>
      </c>
      <c r="M14" s="284">
        <v>0.106</v>
      </c>
      <c r="N14" s="293">
        <v>0.16</v>
      </c>
      <c r="P14" s="331"/>
      <c r="Q14" s="279"/>
    </row>
    <row r="15" spans="2:17" ht="13.5" customHeight="1" x14ac:dyDescent="0.25">
      <c r="B15" s="163" t="s">
        <v>108</v>
      </c>
      <c r="C15" s="181" t="s">
        <v>29</v>
      </c>
      <c r="D15" s="327">
        <v>293</v>
      </c>
      <c r="E15" s="328">
        <v>0</v>
      </c>
      <c r="F15" s="328">
        <v>293</v>
      </c>
      <c r="G15" s="327">
        <v>311</v>
      </c>
      <c r="H15" s="328">
        <v>18</v>
      </c>
      <c r="I15" s="328">
        <v>293</v>
      </c>
      <c r="J15" s="329">
        <v>1.0614334470989761</v>
      </c>
      <c r="K15" s="330">
        <v>6.1433447098976107E-2</v>
      </c>
      <c r="L15" s="330">
        <v>1</v>
      </c>
      <c r="M15" s="284">
        <v>0.13500000000000001</v>
      </c>
      <c r="N15" s="293">
        <v>0.05</v>
      </c>
      <c r="P15" s="331"/>
      <c r="Q15" s="279"/>
    </row>
    <row r="16" spans="2:17" s="210" customFormat="1" ht="13.5" customHeight="1" x14ac:dyDescent="0.25">
      <c r="B16" s="295"/>
      <c r="C16" s="296"/>
      <c r="D16" s="297"/>
      <c r="E16" s="298"/>
      <c r="F16" s="155"/>
      <c r="G16" s="155"/>
      <c r="H16" s="298"/>
      <c r="I16" s="155"/>
      <c r="J16" s="155"/>
      <c r="K16" s="155"/>
      <c r="L16" s="298"/>
      <c r="M16" s="298"/>
      <c r="N16" s="299"/>
      <c r="Q16" s="279"/>
    </row>
    <row r="17" spans="2:17" ht="13.5" customHeight="1" x14ac:dyDescent="0.25">
      <c r="B17" s="274" t="s">
        <v>157</v>
      </c>
      <c r="C17" s="181"/>
      <c r="D17" s="315"/>
      <c r="E17" s="316"/>
      <c r="F17" s="316"/>
      <c r="G17" s="315"/>
      <c r="H17" s="316"/>
      <c r="I17" s="316"/>
      <c r="J17" s="317"/>
      <c r="K17" s="318"/>
      <c r="L17" s="318"/>
      <c r="M17" s="319"/>
      <c r="N17" s="320"/>
      <c r="Q17" s="279"/>
    </row>
    <row r="18" spans="2:17" ht="13.5" customHeight="1" x14ac:dyDescent="0.25">
      <c r="B18" s="163" t="s">
        <v>324</v>
      </c>
      <c r="C18" s="181" t="s">
        <v>29</v>
      </c>
      <c r="D18" s="327">
        <v>665</v>
      </c>
      <c r="E18" s="328">
        <v>465</v>
      </c>
      <c r="F18" s="328">
        <v>200</v>
      </c>
      <c r="G18" s="327">
        <v>851</v>
      </c>
      <c r="H18" s="328">
        <v>651</v>
      </c>
      <c r="I18" s="328">
        <v>200</v>
      </c>
      <c r="J18" s="329">
        <v>1.2796992481203007</v>
      </c>
      <c r="K18" s="330">
        <v>0.97894736842105268</v>
      </c>
      <c r="L18" s="330">
        <v>0.3007518796992481</v>
      </c>
      <c r="M18" s="284">
        <v>7.6999999999999999E-2</v>
      </c>
      <c r="N18" s="293">
        <v>0.28999999999999998</v>
      </c>
      <c r="Q18" s="279"/>
    </row>
    <row r="19" spans="2:17" s="210" customFormat="1" ht="13.5" customHeight="1" x14ac:dyDescent="0.25">
      <c r="B19" s="295"/>
      <c r="C19" s="296"/>
      <c r="D19" s="297"/>
      <c r="E19" s="298"/>
      <c r="F19" s="155"/>
      <c r="G19" s="155"/>
      <c r="H19" s="298"/>
      <c r="I19" s="155"/>
      <c r="J19" s="155"/>
      <c r="K19" s="155"/>
      <c r="L19" s="298"/>
      <c r="M19" s="298"/>
      <c r="N19" s="299"/>
      <c r="Q19" s="279"/>
    </row>
    <row r="20" spans="2:17" ht="13.5" customHeight="1" x14ac:dyDescent="0.25">
      <c r="B20" s="274" t="s">
        <v>160</v>
      </c>
      <c r="C20" s="181"/>
      <c r="D20" s="315"/>
      <c r="E20" s="316"/>
      <c r="F20" s="316"/>
      <c r="G20" s="315"/>
      <c r="H20" s="316"/>
      <c r="I20" s="316"/>
      <c r="J20" s="317"/>
      <c r="K20" s="318"/>
      <c r="L20" s="318"/>
      <c r="M20" s="319"/>
      <c r="N20" s="320"/>
      <c r="Q20" s="279"/>
    </row>
    <row r="21" spans="2:17" ht="13.5" customHeight="1" x14ac:dyDescent="0.25">
      <c r="B21" s="163" t="s">
        <v>272</v>
      </c>
      <c r="C21" s="181" t="s">
        <v>9</v>
      </c>
      <c r="D21" s="327">
        <v>1162</v>
      </c>
      <c r="E21" s="328">
        <v>71</v>
      </c>
      <c r="F21" s="328">
        <v>1091</v>
      </c>
      <c r="G21" s="327">
        <v>1457</v>
      </c>
      <c r="H21" s="328">
        <v>175</v>
      </c>
      <c r="I21" s="328">
        <v>1282</v>
      </c>
      <c r="J21" s="329">
        <v>1.2538726333907058</v>
      </c>
      <c r="K21" s="330">
        <v>0.15060240963855423</v>
      </c>
      <c r="L21" s="330">
        <v>1.1032702237521514</v>
      </c>
      <c r="M21" s="284">
        <v>0.16</v>
      </c>
      <c r="N21" s="293">
        <v>6.6000000000000003E-2</v>
      </c>
      <c r="P21" s="278"/>
      <c r="Q21" s="279"/>
    </row>
    <row r="22" spans="2:17" ht="13.5" customHeight="1" x14ac:dyDescent="0.25">
      <c r="B22" s="163" t="s">
        <v>273</v>
      </c>
      <c r="C22" s="181" t="s">
        <v>9</v>
      </c>
      <c r="D22" s="327">
        <v>320</v>
      </c>
      <c r="E22" s="328">
        <v>0</v>
      </c>
      <c r="F22" s="328">
        <v>320</v>
      </c>
      <c r="G22" s="327">
        <v>320</v>
      </c>
      <c r="H22" s="328">
        <v>0</v>
      </c>
      <c r="I22" s="328">
        <v>320</v>
      </c>
      <c r="J22" s="329">
        <v>1</v>
      </c>
      <c r="K22" s="328">
        <v>0</v>
      </c>
      <c r="L22" s="330">
        <v>1</v>
      </c>
      <c r="M22" s="332" t="s">
        <v>325</v>
      </c>
      <c r="N22" s="364">
        <v>0</v>
      </c>
      <c r="P22" s="278"/>
      <c r="Q22" s="279"/>
    </row>
    <row r="23" spans="2:17" ht="13.5" customHeight="1" x14ac:dyDescent="0.25">
      <c r="B23" s="295"/>
      <c r="C23" s="296"/>
      <c r="D23" s="297"/>
      <c r="E23" s="298"/>
      <c r="F23" s="155"/>
      <c r="G23" s="155"/>
      <c r="H23" s="298"/>
      <c r="I23" s="155"/>
      <c r="J23" s="155"/>
      <c r="K23" s="155"/>
      <c r="L23" s="298"/>
      <c r="M23" s="298"/>
      <c r="N23" s="299"/>
      <c r="Q23" s="279"/>
    </row>
    <row r="24" spans="2:17" ht="13.5" customHeight="1" x14ac:dyDescent="0.25">
      <c r="B24" s="274" t="s">
        <v>161</v>
      </c>
      <c r="C24" s="181"/>
      <c r="D24" s="315"/>
      <c r="E24" s="316"/>
      <c r="F24" s="316"/>
      <c r="G24" s="315"/>
      <c r="H24" s="316"/>
      <c r="I24" s="316"/>
      <c r="J24" s="317"/>
      <c r="K24" s="318"/>
      <c r="L24" s="318"/>
      <c r="M24" s="319"/>
      <c r="N24" s="320"/>
      <c r="Q24" s="279"/>
    </row>
    <row r="25" spans="2:17" ht="13.5" customHeight="1" x14ac:dyDescent="0.25">
      <c r="B25" s="163" t="s">
        <v>270</v>
      </c>
      <c r="C25" s="181" t="s">
        <v>9</v>
      </c>
      <c r="D25" s="327">
        <v>695</v>
      </c>
      <c r="E25" s="328">
        <v>0</v>
      </c>
      <c r="F25" s="328">
        <v>695</v>
      </c>
      <c r="G25" s="327">
        <v>880</v>
      </c>
      <c r="H25" s="328">
        <v>53</v>
      </c>
      <c r="I25" s="328">
        <v>827</v>
      </c>
      <c r="J25" s="329">
        <v>1.2661870503597121</v>
      </c>
      <c r="K25" s="330">
        <v>7.6258992805755391E-2</v>
      </c>
      <c r="L25" s="330">
        <v>1.1899280575539568</v>
      </c>
      <c r="M25" s="284">
        <v>0.24</v>
      </c>
      <c r="N25" s="293">
        <v>0.01</v>
      </c>
      <c r="P25" s="331"/>
      <c r="Q25" s="279"/>
    </row>
    <row r="26" spans="2:17" s="210" customFormat="1" ht="13.5" customHeight="1" x14ac:dyDescent="0.25">
      <c r="B26" s="295"/>
      <c r="C26" s="296"/>
      <c r="D26" s="297"/>
      <c r="E26" s="298"/>
      <c r="F26" s="155"/>
      <c r="G26" s="155"/>
      <c r="H26" s="298"/>
      <c r="I26" s="155"/>
      <c r="J26" s="155"/>
      <c r="K26" s="155"/>
      <c r="L26" s="298"/>
      <c r="M26" s="298"/>
      <c r="N26" s="299"/>
      <c r="Q26" s="279"/>
    </row>
    <row r="27" spans="2:17" x14ac:dyDescent="0.25">
      <c r="B27" s="309" t="s">
        <v>326</v>
      </c>
    </row>
    <row r="28" spans="2:17" x14ac:dyDescent="0.25">
      <c r="B28" s="309" t="s">
        <v>327</v>
      </c>
    </row>
    <row r="30" spans="2:17" x14ac:dyDescent="0.25">
      <c r="B30" s="310" t="s">
        <v>298</v>
      </c>
    </row>
    <row r="31" spans="2:17" x14ac:dyDescent="0.25">
      <c r="O31" s="286"/>
      <c r="P31" s="286"/>
    </row>
    <row r="32" spans="2:17" x14ac:dyDescent="0.25">
      <c r="O32" s="286"/>
      <c r="P32" s="286"/>
    </row>
    <row r="33" spans="4:16" x14ac:dyDescent="0.25">
      <c r="O33" s="286"/>
      <c r="P33" s="286"/>
    </row>
    <row r="34" spans="4:16" ht="12.75" x14ac:dyDescent="0.25">
      <c r="D34" s="279"/>
      <c r="E34" s="279"/>
      <c r="O34" s="286"/>
      <c r="P34" s="286"/>
    </row>
    <row r="35" spans="4:16" ht="12.75" x14ac:dyDescent="0.25">
      <c r="D35" s="279"/>
      <c r="E35" s="279"/>
      <c r="O35" s="286"/>
      <c r="P35" s="286"/>
    </row>
    <row r="36" spans="4:16" ht="12.75" x14ac:dyDescent="0.25">
      <c r="D36" s="279"/>
      <c r="E36" s="279"/>
      <c r="O36" s="286"/>
      <c r="P36" s="286"/>
    </row>
    <row r="37" spans="4:16" ht="12.75" x14ac:dyDescent="0.25">
      <c r="D37" s="279"/>
      <c r="E37" s="279"/>
      <c r="O37" s="286"/>
      <c r="P37" s="286"/>
    </row>
    <row r="38" spans="4:16" ht="12.75" x14ac:dyDescent="0.25">
      <c r="D38" s="279"/>
      <c r="E38" s="279"/>
      <c r="O38" s="286"/>
      <c r="P38" s="286"/>
    </row>
    <row r="39" spans="4:16" ht="12.75" x14ac:dyDescent="0.25">
      <c r="D39" s="279"/>
      <c r="E39" s="279"/>
      <c r="F39" s="210"/>
      <c r="O39" s="286"/>
      <c r="P39" s="286"/>
    </row>
    <row r="40" spans="4:16" x14ac:dyDescent="0.25">
      <c r="O40" s="286"/>
      <c r="P40" s="286"/>
    </row>
    <row r="41" spans="4:16" x14ac:dyDescent="0.25">
      <c r="O41" s="286"/>
      <c r="P41" s="286"/>
    </row>
    <row r="42" spans="4:16" x14ac:dyDescent="0.25">
      <c r="O42" s="286"/>
      <c r="P42" s="286"/>
    </row>
    <row r="43" spans="4:16" x14ac:dyDescent="0.25">
      <c r="O43" s="286"/>
      <c r="P43" s="286"/>
    </row>
    <row r="44" spans="4:16" x14ac:dyDescent="0.25">
      <c r="O44" s="286"/>
      <c r="P44" s="286"/>
    </row>
    <row r="45" spans="4:16" x14ac:dyDescent="0.25">
      <c r="O45" s="286"/>
      <c r="P45" s="286"/>
    </row>
    <row r="46" spans="4:16" x14ac:dyDescent="0.25">
      <c r="O46" s="286"/>
      <c r="P46" s="286"/>
    </row>
    <row r="47" spans="4:16" x14ac:dyDescent="0.25">
      <c r="O47" s="286"/>
      <c r="P47" s="286"/>
    </row>
    <row r="48" spans="4:16" x14ac:dyDescent="0.25">
      <c r="O48" s="286"/>
      <c r="P48" s="286"/>
    </row>
    <row r="49" spans="15:16" x14ac:dyDescent="0.25">
      <c r="O49" s="286"/>
      <c r="P49" s="286"/>
    </row>
    <row r="50" spans="15:16" x14ac:dyDescent="0.25">
      <c r="O50" s="286"/>
      <c r="P50" s="286"/>
    </row>
    <row r="51" spans="15:16" x14ac:dyDescent="0.25">
      <c r="O51" s="286"/>
      <c r="P51" s="286"/>
    </row>
    <row r="52" spans="15:16" x14ac:dyDescent="0.25">
      <c r="O52" s="286"/>
      <c r="P52" s="286"/>
    </row>
    <row r="53" spans="15:16" x14ac:dyDescent="0.25">
      <c r="O53" s="286"/>
      <c r="P53" s="286"/>
    </row>
    <row r="54" spans="15:16" x14ac:dyDescent="0.25">
      <c r="O54" s="286"/>
      <c r="P54" s="286"/>
    </row>
    <row r="55" spans="15:16" x14ac:dyDescent="0.25">
      <c r="O55" s="286"/>
      <c r="P55" s="286"/>
    </row>
    <row r="56" spans="15:16" x14ac:dyDescent="0.25">
      <c r="O56" s="286"/>
      <c r="P56" s="286"/>
    </row>
    <row r="57" spans="15:16" x14ac:dyDescent="0.25">
      <c r="O57" s="286"/>
      <c r="P57" s="286"/>
    </row>
    <row r="58" spans="15:16" x14ac:dyDescent="0.25">
      <c r="O58" s="286"/>
      <c r="P58" s="286"/>
    </row>
    <row r="59" spans="15:16" x14ac:dyDescent="0.25">
      <c r="O59" s="286"/>
      <c r="P59" s="286"/>
    </row>
    <row r="60" spans="15:16" x14ac:dyDescent="0.25">
      <c r="O60" s="286"/>
      <c r="P60" s="286"/>
    </row>
    <row r="61" spans="15:16" x14ac:dyDescent="0.25">
      <c r="O61" s="286"/>
      <c r="P61" s="286"/>
    </row>
    <row r="62" spans="15:16" x14ac:dyDescent="0.25">
      <c r="O62" s="286"/>
      <c r="P62" s="286"/>
    </row>
    <row r="63" spans="15:16" x14ac:dyDescent="0.25">
      <c r="O63" s="286"/>
      <c r="P63" s="286"/>
    </row>
    <row r="64" spans="15:16" x14ac:dyDescent="0.25">
      <c r="O64" s="286"/>
      <c r="P64" s="286"/>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C33F-C65E-4F4D-B727-D9EC3DC20908}">
  <sheetPr>
    <tabColor theme="4"/>
    <pageSetUpPr fitToPage="1"/>
  </sheetPr>
  <dimension ref="A1"/>
  <sheetViews>
    <sheetView showGridLines="0" view="pageBreakPreview" zoomScaleNormal="100" zoomScaleSheetLayoutView="100" workbookViewId="0"/>
  </sheetViews>
  <sheetFormatPr defaultRowHeight="15" x14ac:dyDescent="0.25"/>
  <sheetData>
    <row r="1" spans="1:1" x14ac:dyDescent="0.25">
      <c r="A1" s="125"/>
    </row>
  </sheetData>
  <printOptions horizontalCentered="1" verticalCentered="1"/>
  <pageMargins left="0.23622047244094491" right="0.23622047244094491" top="0.74803149606299213" bottom="0.74803149606299213" header="0.31496062992125984" footer="0.31496062992125984"/>
  <pageSetup paperSize="9" scale="9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B1:L41"/>
  <sheetViews>
    <sheetView showGridLines="0" view="pageBreakPreview" topLeftCell="A2" zoomScaleNormal="100" zoomScaleSheetLayoutView="100" workbookViewId="0">
      <selection activeCell="D26" sqref="D26"/>
    </sheetView>
  </sheetViews>
  <sheetFormatPr defaultColWidth="8.7109375" defaultRowHeight="15" x14ac:dyDescent="0.25"/>
  <cols>
    <col min="1" max="1" width="2.85546875" style="245" customWidth="1"/>
    <col min="2" max="2" width="36.85546875" style="245" customWidth="1"/>
    <col min="3" max="3" width="12.42578125" style="245" bestFit="1" customWidth="1"/>
    <col min="4" max="4" width="23.7109375" style="245" bestFit="1" customWidth="1"/>
    <col min="5" max="5" width="17" style="245" bestFit="1" customWidth="1"/>
    <col min="6" max="6" width="11.42578125" style="245" customWidth="1"/>
    <col min="7" max="7" width="15.5703125" style="245" customWidth="1"/>
    <col min="8" max="8" width="19.42578125" style="245" bestFit="1" customWidth="1"/>
    <col min="9" max="9" width="10.140625" style="245" customWidth="1"/>
    <col min="10" max="16384" width="8.7109375" style="245"/>
  </cols>
  <sheetData>
    <row r="1" spans="2:9" x14ac:dyDescent="0.25">
      <c r="B1" s="129" t="s">
        <v>269</v>
      </c>
    </row>
    <row r="2" spans="2:9" x14ac:dyDescent="0.25">
      <c r="B2" s="333"/>
      <c r="C2" s="134" t="s">
        <v>268</v>
      </c>
      <c r="D2" s="439" t="s">
        <v>284</v>
      </c>
      <c r="E2" s="439" t="s">
        <v>235</v>
      </c>
      <c r="F2" s="439" t="s">
        <v>236</v>
      </c>
      <c r="G2" s="371" t="s">
        <v>237</v>
      </c>
      <c r="H2" s="439" t="s">
        <v>238</v>
      </c>
      <c r="I2" s="439" t="s">
        <v>328</v>
      </c>
    </row>
    <row r="3" spans="2:9" x14ac:dyDescent="0.25">
      <c r="B3" s="333"/>
      <c r="C3" s="334">
        <v>45016</v>
      </c>
      <c r="D3" s="439"/>
      <c r="E3" s="439"/>
      <c r="F3" s="439"/>
      <c r="G3" s="371"/>
      <c r="H3" s="439"/>
      <c r="I3" s="439"/>
    </row>
    <row r="4" spans="2:9" x14ac:dyDescent="0.25">
      <c r="B4" s="335" t="s">
        <v>267</v>
      </c>
      <c r="C4" s="134" t="s">
        <v>239</v>
      </c>
      <c r="D4" s="439"/>
      <c r="E4" s="439"/>
      <c r="F4" s="439"/>
      <c r="G4" s="371"/>
      <c r="H4" s="439"/>
      <c r="I4" s="439"/>
    </row>
    <row r="5" spans="2:9" x14ac:dyDescent="0.25">
      <c r="B5" s="424" t="s">
        <v>362</v>
      </c>
      <c r="C5" s="425">
        <v>1490.2</v>
      </c>
      <c r="D5" s="336" t="s">
        <v>240</v>
      </c>
      <c r="E5" s="336" t="s">
        <v>241</v>
      </c>
      <c r="F5" s="336" t="s">
        <v>329</v>
      </c>
      <c r="G5" s="337" t="s">
        <v>330</v>
      </c>
      <c r="H5" s="338" t="s">
        <v>371</v>
      </c>
      <c r="I5" s="339">
        <v>191.32585221184999</v>
      </c>
    </row>
    <row r="6" spans="2:9" x14ac:dyDescent="0.25">
      <c r="B6" s="424"/>
      <c r="C6" s="426"/>
      <c r="D6" s="428" t="s">
        <v>242</v>
      </c>
      <c r="E6" s="336" t="s">
        <v>243</v>
      </c>
      <c r="F6" s="336" t="s">
        <v>331</v>
      </c>
      <c r="G6" s="340">
        <v>0.10349999999999999</v>
      </c>
      <c r="H6" s="447" t="s">
        <v>355</v>
      </c>
      <c r="I6" s="435">
        <v>-191.5</v>
      </c>
    </row>
    <row r="7" spans="2:9" x14ac:dyDescent="0.25">
      <c r="B7" s="424"/>
      <c r="C7" s="427"/>
      <c r="D7" s="428"/>
      <c r="E7" s="336" t="s">
        <v>241</v>
      </c>
      <c r="F7" s="336" t="s">
        <v>332</v>
      </c>
      <c r="G7" s="337" t="s">
        <v>333</v>
      </c>
      <c r="H7" s="433"/>
      <c r="I7" s="435"/>
    </row>
    <row r="8" spans="2:9" x14ac:dyDescent="0.25">
      <c r="B8" s="295"/>
      <c r="C8" s="365"/>
      <c r="D8" s="324"/>
      <c r="E8" s="325"/>
      <c r="F8" s="325"/>
      <c r="G8" s="342"/>
      <c r="H8" s="343"/>
      <c r="I8" s="344"/>
    </row>
    <row r="9" spans="2:9" x14ac:dyDescent="0.25">
      <c r="B9" s="429" t="s">
        <v>363</v>
      </c>
      <c r="C9" s="426">
        <v>512.29999999999995</v>
      </c>
      <c r="D9" s="336" t="s">
        <v>244</v>
      </c>
      <c r="E9" s="336" t="s">
        <v>325</v>
      </c>
      <c r="F9" s="336" t="s">
        <v>325</v>
      </c>
      <c r="G9" s="337" t="s">
        <v>325</v>
      </c>
      <c r="H9" s="341" t="s">
        <v>245</v>
      </c>
      <c r="I9" s="339">
        <v>51.2</v>
      </c>
    </row>
    <row r="10" spans="2:9" x14ac:dyDescent="0.25">
      <c r="B10" s="430"/>
      <c r="C10" s="426"/>
      <c r="D10" s="336" t="s">
        <v>246</v>
      </c>
      <c r="E10" s="336" t="s">
        <v>325</v>
      </c>
      <c r="F10" s="336" t="s">
        <v>325</v>
      </c>
      <c r="G10" s="337" t="s">
        <v>325</v>
      </c>
      <c r="H10" s="338" t="s">
        <v>247</v>
      </c>
      <c r="I10" s="339">
        <v>-51.2</v>
      </c>
    </row>
    <row r="11" spans="2:9" x14ac:dyDescent="0.25">
      <c r="B11" s="295"/>
      <c r="C11" s="365"/>
      <c r="D11" s="324"/>
      <c r="E11" s="325"/>
      <c r="F11" s="325"/>
      <c r="G11" s="342"/>
      <c r="H11" s="343"/>
      <c r="I11" s="344"/>
    </row>
    <row r="12" spans="2:9" x14ac:dyDescent="0.25">
      <c r="B12" s="429" t="s">
        <v>248</v>
      </c>
      <c r="C12" s="423">
        <v>480.4</v>
      </c>
      <c r="D12" s="437" t="s">
        <v>244</v>
      </c>
      <c r="E12" s="437" t="s">
        <v>325</v>
      </c>
      <c r="F12" s="437" t="s">
        <v>325</v>
      </c>
      <c r="G12" s="441" t="s">
        <v>325</v>
      </c>
      <c r="H12" s="345" t="s">
        <v>249</v>
      </c>
      <c r="I12" s="346">
        <v>48</v>
      </c>
    </row>
    <row r="13" spans="2:9" x14ac:dyDescent="0.25">
      <c r="B13" s="431"/>
      <c r="C13" s="423"/>
      <c r="D13" s="438"/>
      <c r="E13" s="438"/>
      <c r="F13" s="438"/>
      <c r="G13" s="442"/>
      <c r="H13" s="347" t="s">
        <v>247</v>
      </c>
      <c r="I13" s="348">
        <v>-48</v>
      </c>
    </row>
    <row r="14" spans="2:9" x14ac:dyDescent="0.25">
      <c r="B14" s="295"/>
      <c r="C14" s="365"/>
      <c r="D14" s="324"/>
      <c r="E14" s="325"/>
      <c r="F14" s="325"/>
      <c r="G14" s="342"/>
      <c r="H14" s="343"/>
      <c r="I14" s="344"/>
    </row>
    <row r="15" spans="2:9" x14ac:dyDescent="0.25">
      <c r="B15" s="432" t="s">
        <v>274</v>
      </c>
      <c r="C15" s="423">
        <v>47.8</v>
      </c>
      <c r="D15" s="419" t="s">
        <v>242</v>
      </c>
      <c r="E15" s="336" t="s">
        <v>250</v>
      </c>
      <c r="F15" s="336" t="s">
        <v>251</v>
      </c>
      <c r="G15" s="349">
        <v>1.90738499887734E-2</v>
      </c>
      <c r="H15" s="437" t="s">
        <v>252</v>
      </c>
      <c r="I15" s="443">
        <v>0.1</v>
      </c>
    </row>
    <row r="16" spans="2:9" x14ac:dyDescent="0.25">
      <c r="B16" s="432"/>
      <c r="C16" s="423"/>
      <c r="D16" s="420"/>
      <c r="E16" s="336" t="s">
        <v>253</v>
      </c>
      <c r="F16" s="350">
        <v>0.19400000000000001</v>
      </c>
      <c r="G16" s="349">
        <v>0.19409999999999999</v>
      </c>
      <c r="H16" s="433"/>
      <c r="I16" s="435"/>
    </row>
    <row r="17" spans="2:12" x14ac:dyDescent="0.25">
      <c r="B17" s="432"/>
      <c r="C17" s="423"/>
      <c r="D17" s="420"/>
      <c r="E17" s="336" t="s">
        <v>255</v>
      </c>
      <c r="F17" s="336" t="s">
        <v>256</v>
      </c>
      <c r="G17" s="337" t="s">
        <v>256</v>
      </c>
      <c r="H17" s="433" t="s">
        <v>254</v>
      </c>
      <c r="I17" s="435">
        <v>-0.8</v>
      </c>
    </row>
    <row r="18" spans="2:12" x14ac:dyDescent="0.25">
      <c r="B18" s="432"/>
      <c r="C18" s="423"/>
      <c r="D18" s="421"/>
      <c r="E18" s="336" t="s">
        <v>257</v>
      </c>
      <c r="F18" s="336" t="s">
        <v>258</v>
      </c>
      <c r="G18" s="349">
        <v>8.6596731248596695E-2</v>
      </c>
      <c r="H18" s="438"/>
      <c r="I18" s="436"/>
    </row>
    <row r="19" spans="2:12" x14ac:dyDescent="0.25">
      <c r="B19" s="295"/>
      <c r="C19" s="365"/>
      <c r="D19" s="324"/>
      <c r="E19" s="325"/>
      <c r="F19" s="325"/>
      <c r="G19" s="342"/>
      <c r="H19" s="343"/>
      <c r="I19" s="344"/>
    </row>
    <row r="20" spans="2:12" x14ac:dyDescent="0.25">
      <c r="B20" s="429" t="s">
        <v>364</v>
      </c>
      <c r="C20" s="425">
        <v>182.8</v>
      </c>
      <c r="D20" s="437" t="s">
        <v>242</v>
      </c>
      <c r="E20" s="336" t="s">
        <v>243</v>
      </c>
      <c r="F20" s="336" t="s">
        <v>259</v>
      </c>
      <c r="G20" s="349">
        <v>0.13500000000000001</v>
      </c>
      <c r="H20" s="433" t="s">
        <v>265</v>
      </c>
      <c r="I20" s="435">
        <v>21.6</v>
      </c>
    </row>
    <row r="21" spans="2:12" x14ac:dyDescent="0.25">
      <c r="B21" s="430"/>
      <c r="C21" s="426"/>
      <c r="D21" s="433"/>
      <c r="E21" s="428" t="s">
        <v>260</v>
      </c>
      <c r="F21" s="444" t="s">
        <v>261</v>
      </c>
      <c r="G21" s="445">
        <v>3.4000000000000002E-2</v>
      </c>
      <c r="H21" s="433"/>
      <c r="I21" s="435"/>
    </row>
    <row r="22" spans="2:12" x14ac:dyDescent="0.25">
      <c r="B22" s="430"/>
      <c r="C22" s="426"/>
      <c r="D22" s="433"/>
      <c r="E22" s="428"/>
      <c r="F22" s="428"/>
      <c r="G22" s="446"/>
      <c r="H22" s="433"/>
      <c r="I22" s="435"/>
    </row>
    <row r="23" spans="2:12" x14ac:dyDescent="0.25">
      <c r="B23" s="430"/>
      <c r="C23" s="426"/>
      <c r="D23" s="433"/>
      <c r="E23" s="336" t="s">
        <v>262</v>
      </c>
      <c r="F23" s="350" t="s">
        <v>334</v>
      </c>
      <c r="G23" s="349">
        <v>0.18859999999999999</v>
      </c>
      <c r="H23" s="433" t="s">
        <v>266</v>
      </c>
      <c r="I23" s="435">
        <v>-23</v>
      </c>
    </row>
    <row r="24" spans="2:12" x14ac:dyDescent="0.25">
      <c r="B24" s="430"/>
      <c r="C24" s="426"/>
      <c r="D24" s="433"/>
      <c r="E24" s="336" t="s">
        <v>263</v>
      </c>
      <c r="F24" s="350">
        <v>0.75</v>
      </c>
      <c r="G24" s="349">
        <v>0.75</v>
      </c>
      <c r="H24" s="433"/>
      <c r="I24" s="435"/>
    </row>
    <row r="25" spans="2:12" x14ac:dyDescent="0.25">
      <c r="B25" s="431"/>
      <c r="C25" s="427"/>
      <c r="D25" s="438"/>
      <c r="E25" s="336" t="s">
        <v>264</v>
      </c>
      <c r="F25" s="350">
        <v>0.995</v>
      </c>
      <c r="G25" s="349">
        <v>0.995</v>
      </c>
      <c r="H25" s="434"/>
      <c r="I25" s="436"/>
    </row>
    <row r="26" spans="2:12" x14ac:dyDescent="0.25">
      <c r="B26" s="295"/>
      <c r="C26" s="365"/>
      <c r="D26" s="324"/>
      <c r="E26" s="325"/>
      <c r="F26" s="325"/>
      <c r="G26" s="342"/>
      <c r="H26" s="351"/>
      <c r="I26" s="352"/>
      <c r="K26" s="353"/>
      <c r="L26" s="123"/>
    </row>
    <row r="27" spans="2:12" x14ac:dyDescent="0.25">
      <c r="B27" s="429" t="s">
        <v>379</v>
      </c>
      <c r="C27" s="423">
        <v>72.5</v>
      </c>
      <c r="D27" s="437" t="s">
        <v>244</v>
      </c>
      <c r="E27" s="437" t="s">
        <v>325</v>
      </c>
      <c r="F27" s="437" t="s">
        <v>325</v>
      </c>
      <c r="G27" s="441" t="s">
        <v>325</v>
      </c>
      <c r="H27" s="345" t="s">
        <v>249</v>
      </c>
      <c r="I27" s="346">
        <v>7.3</v>
      </c>
      <c r="K27" s="353"/>
      <c r="L27" s="123"/>
    </row>
    <row r="28" spans="2:12" x14ac:dyDescent="0.25">
      <c r="B28" s="431"/>
      <c r="C28" s="423"/>
      <c r="D28" s="433"/>
      <c r="E28" s="438"/>
      <c r="F28" s="438"/>
      <c r="G28" s="442"/>
      <c r="H28" s="347" t="s">
        <v>247</v>
      </c>
      <c r="I28" s="348">
        <v>-7.3</v>
      </c>
    </row>
    <row r="29" spans="2:12" x14ac:dyDescent="0.25">
      <c r="B29" s="354" t="s">
        <v>120</v>
      </c>
      <c r="C29" s="366">
        <f>SUM(C5:C28)</f>
        <v>2786.0000000000005</v>
      </c>
      <c r="D29" s="355"/>
      <c r="E29" s="355"/>
      <c r="F29" s="171"/>
      <c r="G29" s="171"/>
      <c r="H29" s="356"/>
      <c r="I29" s="357"/>
    </row>
    <row r="30" spans="2:12" x14ac:dyDescent="0.25">
      <c r="B30" s="295" t="s">
        <v>275</v>
      </c>
      <c r="C30" s="365">
        <v>116.4</v>
      </c>
      <c r="D30" s="324"/>
      <c r="E30" s="325"/>
      <c r="F30" s="325"/>
      <c r="G30" s="324"/>
      <c r="H30" s="325"/>
      <c r="I30" s="358"/>
    </row>
    <row r="31" spans="2:12" x14ac:dyDescent="0.25">
      <c r="B31" s="295" t="s">
        <v>380</v>
      </c>
      <c r="C31" s="365">
        <f>+C29+C30</f>
        <v>2902.4000000000005</v>
      </c>
      <c r="D31" s="324"/>
      <c r="E31" s="325"/>
      <c r="F31" s="325"/>
      <c r="G31" s="324"/>
      <c r="H31" s="325"/>
      <c r="I31" s="358"/>
    </row>
    <row r="32" spans="2:12" ht="91.5" customHeight="1" x14ac:dyDescent="0.25">
      <c r="B32" s="440" t="s">
        <v>381</v>
      </c>
      <c r="C32" s="440"/>
      <c r="D32" s="440"/>
      <c r="E32" s="440"/>
      <c r="F32" s="440"/>
      <c r="G32" s="440"/>
      <c r="H32" s="440"/>
      <c r="I32" s="440"/>
      <c r="J32" s="359"/>
    </row>
    <row r="33" spans="2:9" x14ac:dyDescent="0.25">
      <c r="B33" s="422"/>
      <c r="C33" s="422"/>
      <c r="D33" s="422"/>
      <c r="E33" s="422"/>
      <c r="F33" s="422"/>
      <c r="G33" s="422"/>
      <c r="H33" s="422"/>
      <c r="I33" s="422"/>
    </row>
    <row r="34" spans="2:9" x14ac:dyDescent="0.25">
      <c r="B34" s="360"/>
      <c r="C34" s="361"/>
      <c r="D34" s="361"/>
      <c r="E34" s="361"/>
      <c r="F34" s="361"/>
      <c r="G34" s="361"/>
      <c r="H34" s="361"/>
      <c r="I34" s="361"/>
    </row>
    <row r="38" spans="2:9" ht="17.25" x14ac:dyDescent="0.25">
      <c r="B38" s="362"/>
      <c r="C38" s="363"/>
    </row>
    <row r="39" spans="2:9" ht="17.25" x14ac:dyDescent="0.25">
      <c r="B39" s="362"/>
      <c r="C39" s="363"/>
    </row>
    <row r="40" spans="2:9" ht="17.25" x14ac:dyDescent="0.25">
      <c r="B40" s="362"/>
      <c r="C40" s="363"/>
    </row>
    <row r="41" spans="2:9" ht="17.25" x14ac:dyDescent="0.25">
      <c r="B41" s="362"/>
      <c r="C41" s="363"/>
    </row>
  </sheetData>
  <mergeCells count="44">
    <mergeCell ref="E21:E22"/>
    <mergeCell ref="F21:F22"/>
    <mergeCell ref="G21:G22"/>
    <mergeCell ref="H6:H7"/>
    <mergeCell ref="I6:I7"/>
    <mergeCell ref="H17:H18"/>
    <mergeCell ref="H15:H16"/>
    <mergeCell ref="E2:E4"/>
    <mergeCell ref="F2:F4"/>
    <mergeCell ref="G2:G4"/>
    <mergeCell ref="H2:H4"/>
    <mergeCell ref="I17:I18"/>
    <mergeCell ref="D20:D25"/>
    <mergeCell ref="I2:I4"/>
    <mergeCell ref="H20:H22"/>
    <mergeCell ref="B32:I32"/>
    <mergeCell ref="C12:C13"/>
    <mergeCell ref="C15:C18"/>
    <mergeCell ref="D12:D13"/>
    <mergeCell ref="E12:E13"/>
    <mergeCell ref="F12:F13"/>
    <mergeCell ref="G12:G13"/>
    <mergeCell ref="D27:D28"/>
    <mergeCell ref="E27:E28"/>
    <mergeCell ref="F27:F28"/>
    <mergeCell ref="G27:G28"/>
    <mergeCell ref="I15:I16"/>
    <mergeCell ref="D2:D4"/>
    <mergeCell ref="D15:D18"/>
    <mergeCell ref="B33:I33"/>
    <mergeCell ref="C27:C28"/>
    <mergeCell ref="B5:B7"/>
    <mergeCell ref="C5:C7"/>
    <mergeCell ref="D6:D7"/>
    <mergeCell ref="B9:B10"/>
    <mergeCell ref="B12:B13"/>
    <mergeCell ref="B27:B28"/>
    <mergeCell ref="B20:B25"/>
    <mergeCell ref="B15:B18"/>
    <mergeCell ref="H23:H25"/>
    <mergeCell ref="I20:I22"/>
    <mergeCell ref="I23:I25"/>
    <mergeCell ref="C9:C10"/>
    <mergeCell ref="C20:C25"/>
  </mergeCells>
  <printOptions horizontalCentered="1" verticalCentered="1"/>
  <pageMargins left="0.25" right="0.25"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32744-FFFD-49A3-882E-92596A7D9BDC}">
  <sheetPr>
    <tabColor theme="4"/>
    <pageSetUpPr fitToPage="1"/>
  </sheetPr>
  <dimension ref="A1"/>
  <sheetViews>
    <sheetView showGridLines="0" view="pageBreakPreview" zoomScaleNormal="103" zoomScaleSheetLayoutView="100" workbookViewId="0"/>
  </sheetViews>
  <sheetFormatPr defaultRowHeight="15" x14ac:dyDescent="0.25"/>
  <sheetData/>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view="pageBreakPreview" zoomScale="115" zoomScaleNormal="100" zoomScaleSheetLayoutView="115" workbookViewId="0"/>
  </sheetViews>
  <sheetFormatPr defaultColWidth="8.7109375" defaultRowHeight="11.25" x14ac:dyDescent="0.2"/>
  <cols>
    <col min="1" max="1" width="2.85546875" style="45" customWidth="1"/>
    <col min="2" max="16384" width="8.7109375" style="45"/>
  </cols>
  <sheetData>
    <row r="1" spans="2:16" ht="12.75" x14ac:dyDescent="0.2">
      <c r="B1" s="46" t="s">
        <v>105</v>
      </c>
    </row>
    <row r="2" spans="2:16" x14ac:dyDescent="0.2">
      <c r="B2" s="408" t="s">
        <v>104</v>
      </c>
      <c r="C2" s="408"/>
      <c r="D2" s="408"/>
      <c r="E2" s="408"/>
      <c r="F2" s="408"/>
      <c r="G2" s="408"/>
      <c r="H2" s="408"/>
      <c r="I2" s="408"/>
      <c r="J2" s="408"/>
      <c r="K2" s="408"/>
      <c r="L2" s="408"/>
      <c r="M2" s="408"/>
      <c r="N2" s="408"/>
      <c r="O2" s="408"/>
      <c r="P2" s="408"/>
    </row>
    <row r="3" spans="2:16" x14ac:dyDescent="0.2">
      <c r="B3" s="408"/>
      <c r="C3" s="408"/>
      <c r="D3" s="408"/>
      <c r="E3" s="408"/>
      <c r="F3" s="408"/>
      <c r="G3" s="408"/>
      <c r="H3" s="408"/>
      <c r="I3" s="408"/>
      <c r="J3" s="408"/>
      <c r="K3" s="408"/>
      <c r="L3" s="408"/>
      <c r="M3" s="408"/>
      <c r="N3" s="408"/>
      <c r="O3" s="408"/>
      <c r="P3" s="408"/>
    </row>
    <row r="4" spans="2:16" x14ac:dyDescent="0.2">
      <c r="B4" s="408"/>
      <c r="C4" s="408"/>
      <c r="D4" s="408"/>
      <c r="E4" s="408"/>
      <c r="F4" s="408"/>
      <c r="G4" s="408"/>
      <c r="H4" s="408"/>
      <c r="I4" s="408"/>
      <c r="J4" s="408"/>
      <c r="K4" s="408"/>
      <c r="L4" s="408"/>
      <c r="M4" s="408"/>
      <c r="N4" s="408"/>
      <c r="O4" s="408"/>
      <c r="P4" s="408"/>
    </row>
    <row r="5" spans="2:16" x14ac:dyDescent="0.2">
      <c r="B5" s="408"/>
      <c r="C5" s="408"/>
      <c r="D5" s="408"/>
      <c r="E5" s="408"/>
      <c r="F5" s="408"/>
      <c r="G5" s="408"/>
      <c r="H5" s="408"/>
      <c r="I5" s="408"/>
      <c r="J5" s="408"/>
      <c r="K5" s="408"/>
      <c r="L5" s="408"/>
      <c r="M5" s="408"/>
      <c r="N5" s="408"/>
      <c r="O5" s="408"/>
      <c r="P5" s="408"/>
    </row>
    <row r="6" spans="2:16" x14ac:dyDescent="0.2">
      <c r="B6" s="408"/>
      <c r="C6" s="408"/>
      <c r="D6" s="408"/>
      <c r="E6" s="408"/>
      <c r="F6" s="408"/>
      <c r="G6" s="408"/>
      <c r="H6" s="408"/>
      <c r="I6" s="408"/>
      <c r="J6" s="408"/>
      <c r="K6" s="408"/>
      <c r="L6" s="408"/>
      <c r="M6" s="408"/>
      <c r="N6" s="408"/>
      <c r="O6" s="408"/>
      <c r="P6" s="408"/>
    </row>
    <row r="7" spans="2:16" x14ac:dyDescent="0.2">
      <c r="B7" s="408"/>
      <c r="C7" s="408"/>
      <c r="D7" s="408"/>
      <c r="E7" s="408"/>
      <c r="F7" s="408"/>
      <c r="G7" s="408"/>
      <c r="H7" s="408"/>
      <c r="I7" s="408"/>
      <c r="J7" s="408"/>
      <c r="K7" s="408"/>
      <c r="L7" s="408"/>
      <c r="M7" s="408"/>
      <c r="N7" s="408"/>
      <c r="O7" s="408"/>
      <c r="P7" s="408"/>
    </row>
    <row r="8" spans="2:16" x14ac:dyDescent="0.2">
      <c r="B8" s="408"/>
      <c r="C8" s="408"/>
      <c r="D8" s="408"/>
      <c r="E8" s="408"/>
      <c r="F8" s="408"/>
      <c r="G8" s="408"/>
      <c r="H8" s="408"/>
      <c r="I8" s="408"/>
      <c r="J8" s="408"/>
      <c r="K8" s="408"/>
      <c r="L8" s="408"/>
      <c r="M8" s="408"/>
      <c r="N8" s="408"/>
      <c r="O8" s="408"/>
      <c r="P8" s="408"/>
    </row>
    <row r="9" spans="2:16" x14ac:dyDescent="0.2">
      <c r="B9" s="408"/>
      <c r="C9" s="408"/>
      <c r="D9" s="408"/>
      <c r="E9" s="408"/>
      <c r="F9" s="408"/>
      <c r="G9" s="408"/>
      <c r="H9" s="408"/>
      <c r="I9" s="408"/>
      <c r="J9" s="408"/>
      <c r="K9" s="408"/>
      <c r="L9" s="408"/>
      <c r="M9" s="408"/>
      <c r="N9" s="408"/>
      <c r="O9" s="408"/>
      <c r="P9" s="408"/>
    </row>
    <row r="10" spans="2:16" x14ac:dyDescent="0.2">
      <c r="B10" s="408"/>
      <c r="C10" s="408"/>
      <c r="D10" s="408"/>
      <c r="E10" s="408"/>
      <c r="F10" s="408"/>
      <c r="G10" s="408"/>
      <c r="H10" s="408"/>
      <c r="I10" s="408"/>
      <c r="J10" s="408"/>
      <c r="K10" s="408"/>
      <c r="L10" s="408"/>
      <c r="M10" s="408"/>
      <c r="N10" s="408"/>
      <c r="O10" s="408"/>
      <c r="P10" s="408"/>
    </row>
    <row r="11" spans="2:16" x14ac:dyDescent="0.2">
      <c r="B11" s="408"/>
      <c r="C11" s="408"/>
      <c r="D11" s="408"/>
      <c r="E11" s="408"/>
      <c r="F11" s="408"/>
      <c r="G11" s="408"/>
      <c r="H11" s="408"/>
      <c r="I11" s="408"/>
      <c r="J11" s="408"/>
      <c r="K11" s="408"/>
      <c r="L11" s="408"/>
      <c r="M11" s="408"/>
      <c r="N11" s="408"/>
      <c r="O11" s="408"/>
      <c r="P11" s="408"/>
    </row>
    <row r="12" spans="2:16" x14ac:dyDescent="0.2">
      <c r="B12" s="408"/>
      <c r="C12" s="408"/>
      <c r="D12" s="408"/>
      <c r="E12" s="408"/>
      <c r="F12" s="408"/>
      <c r="G12" s="408"/>
      <c r="H12" s="408"/>
      <c r="I12" s="408"/>
      <c r="J12" s="408"/>
      <c r="K12" s="408"/>
      <c r="L12" s="408"/>
      <c r="M12" s="408"/>
      <c r="N12" s="408"/>
      <c r="O12" s="408"/>
      <c r="P12" s="408"/>
    </row>
    <row r="13" spans="2:16" x14ac:dyDescent="0.2">
      <c r="B13" s="408"/>
      <c r="C13" s="408"/>
      <c r="D13" s="408"/>
      <c r="E13" s="408"/>
      <c r="F13" s="408"/>
      <c r="G13" s="408"/>
      <c r="H13" s="408"/>
      <c r="I13" s="408"/>
      <c r="J13" s="408"/>
      <c r="K13" s="408"/>
      <c r="L13" s="408"/>
      <c r="M13" s="408"/>
      <c r="N13" s="408"/>
      <c r="O13" s="408"/>
      <c r="P13" s="408"/>
    </row>
    <row r="14" spans="2:16" x14ac:dyDescent="0.2">
      <c r="B14" s="408"/>
      <c r="C14" s="408"/>
      <c r="D14" s="408"/>
      <c r="E14" s="408"/>
      <c r="F14" s="408"/>
      <c r="G14" s="408"/>
      <c r="H14" s="408"/>
      <c r="I14" s="408"/>
      <c r="J14" s="408"/>
      <c r="K14" s="408"/>
      <c r="L14" s="408"/>
      <c r="M14" s="408"/>
      <c r="N14" s="408"/>
      <c r="O14" s="408"/>
      <c r="P14" s="408"/>
    </row>
    <row r="15" spans="2:16" x14ac:dyDescent="0.2">
      <c r="B15" s="408"/>
      <c r="C15" s="408"/>
      <c r="D15" s="408"/>
      <c r="E15" s="408"/>
      <c r="F15" s="408"/>
      <c r="G15" s="408"/>
      <c r="H15" s="408"/>
      <c r="I15" s="408"/>
      <c r="J15" s="408"/>
      <c r="K15" s="408"/>
      <c r="L15" s="408"/>
      <c r="M15" s="408"/>
      <c r="N15" s="408"/>
      <c r="O15" s="408"/>
      <c r="P15" s="408"/>
    </row>
    <row r="16" spans="2:16" x14ac:dyDescent="0.2">
      <c r="B16" s="408"/>
      <c r="C16" s="408"/>
      <c r="D16" s="408"/>
      <c r="E16" s="408"/>
      <c r="F16" s="408"/>
      <c r="G16" s="408"/>
      <c r="H16" s="408"/>
      <c r="I16" s="408"/>
      <c r="J16" s="408"/>
      <c r="K16" s="408"/>
      <c r="L16" s="408"/>
      <c r="M16" s="408"/>
      <c r="N16" s="408"/>
      <c r="O16" s="408"/>
      <c r="P16" s="408"/>
    </row>
    <row r="17" spans="2:16" x14ac:dyDescent="0.2">
      <c r="B17" s="408"/>
      <c r="C17" s="408"/>
      <c r="D17" s="408"/>
      <c r="E17" s="408"/>
      <c r="F17" s="408"/>
      <c r="G17" s="408"/>
      <c r="H17" s="408"/>
      <c r="I17" s="408"/>
      <c r="J17" s="408"/>
      <c r="K17" s="408"/>
      <c r="L17" s="408"/>
      <c r="M17" s="408"/>
      <c r="N17" s="408"/>
      <c r="O17" s="408"/>
      <c r="P17" s="408"/>
    </row>
    <row r="18" spans="2:16" x14ac:dyDescent="0.2">
      <c r="B18" s="408"/>
      <c r="C18" s="408"/>
      <c r="D18" s="408"/>
      <c r="E18" s="408"/>
      <c r="F18" s="408"/>
      <c r="G18" s="408"/>
      <c r="H18" s="408"/>
      <c r="I18" s="408"/>
      <c r="J18" s="408"/>
      <c r="K18" s="408"/>
      <c r="L18" s="408"/>
      <c r="M18" s="408"/>
      <c r="N18" s="408"/>
      <c r="O18" s="408"/>
      <c r="P18" s="408"/>
    </row>
    <row r="19" spans="2:16" x14ac:dyDescent="0.2">
      <c r="B19" s="408"/>
      <c r="C19" s="408"/>
      <c r="D19" s="408"/>
      <c r="E19" s="408"/>
      <c r="F19" s="408"/>
      <c r="G19" s="408"/>
      <c r="H19" s="408"/>
      <c r="I19" s="408"/>
      <c r="J19" s="408"/>
      <c r="K19" s="408"/>
      <c r="L19" s="408"/>
      <c r="M19" s="408"/>
      <c r="N19" s="408"/>
      <c r="O19" s="408"/>
      <c r="P19" s="408"/>
    </row>
    <row r="20" spans="2:16" x14ac:dyDescent="0.2">
      <c r="B20" s="408"/>
      <c r="C20" s="408"/>
      <c r="D20" s="408"/>
      <c r="E20" s="408"/>
      <c r="F20" s="408"/>
      <c r="G20" s="408"/>
      <c r="H20" s="408"/>
      <c r="I20" s="408"/>
      <c r="J20" s="408"/>
      <c r="K20" s="408"/>
      <c r="L20" s="408"/>
      <c r="M20" s="408"/>
      <c r="N20" s="408"/>
      <c r="O20" s="408"/>
      <c r="P20" s="408"/>
    </row>
    <row r="21" spans="2:16" x14ac:dyDescent="0.2">
      <c r="B21" s="408"/>
      <c r="C21" s="408"/>
      <c r="D21" s="408"/>
      <c r="E21" s="408"/>
      <c r="F21" s="408"/>
      <c r="G21" s="408"/>
      <c r="H21" s="408"/>
      <c r="I21" s="408"/>
      <c r="J21" s="408"/>
      <c r="K21" s="408"/>
      <c r="L21" s="408"/>
      <c r="M21" s="408"/>
      <c r="N21" s="408"/>
      <c r="O21" s="408"/>
      <c r="P21" s="408"/>
    </row>
    <row r="22" spans="2:16" x14ac:dyDescent="0.2">
      <c r="B22" s="408"/>
      <c r="C22" s="408"/>
      <c r="D22" s="408"/>
      <c r="E22" s="408"/>
      <c r="F22" s="408"/>
      <c r="G22" s="408"/>
      <c r="H22" s="408"/>
      <c r="I22" s="408"/>
      <c r="J22" s="408"/>
      <c r="K22" s="408"/>
      <c r="L22" s="408"/>
      <c r="M22" s="408"/>
      <c r="N22" s="408"/>
      <c r="O22" s="408"/>
      <c r="P22" s="408"/>
    </row>
    <row r="23" spans="2:16" x14ac:dyDescent="0.2">
      <c r="B23" s="408"/>
      <c r="C23" s="408"/>
      <c r="D23" s="408"/>
      <c r="E23" s="408"/>
      <c r="F23" s="408"/>
      <c r="G23" s="408"/>
      <c r="H23" s="408"/>
      <c r="I23" s="408"/>
      <c r="J23" s="408"/>
      <c r="K23" s="408"/>
      <c r="L23" s="408"/>
      <c r="M23" s="408"/>
      <c r="N23" s="408"/>
      <c r="O23" s="408"/>
      <c r="P23" s="408"/>
    </row>
    <row r="24" spans="2:16" x14ac:dyDescent="0.2">
      <c r="B24" s="408"/>
      <c r="C24" s="408"/>
      <c r="D24" s="408"/>
      <c r="E24" s="408"/>
      <c r="F24" s="408"/>
      <c r="G24" s="408"/>
      <c r="H24" s="408"/>
      <c r="I24" s="408"/>
      <c r="J24" s="408"/>
      <c r="K24" s="408"/>
      <c r="L24" s="408"/>
      <c r="M24" s="408"/>
      <c r="N24" s="408"/>
      <c r="O24" s="408"/>
      <c r="P24" s="408"/>
    </row>
    <row r="25" spans="2:16" x14ac:dyDescent="0.2">
      <c r="B25" s="408"/>
      <c r="C25" s="408"/>
      <c r="D25" s="408"/>
      <c r="E25" s="408"/>
      <c r="F25" s="408"/>
      <c r="G25" s="408"/>
      <c r="H25" s="408"/>
      <c r="I25" s="408"/>
      <c r="J25" s="408"/>
      <c r="K25" s="408"/>
      <c r="L25" s="408"/>
      <c r="M25" s="408"/>
      <c r="N25" s="408"/>
      <c r="O25" s="408"/>
      <c r="P25" s="408"/>
    </row>
    <row r="26" spans="2:16" x14ac:dyDescent="0.2">
      <c r="B26" s="408"/>
      <c r="C26" s="408"/>
      <c r="D26" s="408"/>
      <c r="E26" s="408"/>
      <c r="F26" s="408"/>
      <c r="G26" s="408"/>
      <c r="H26" s="408"/>
      <c r="I26" s="408"/>
      <c r="J26" s="408"/>
      <c r="K26" s="408"/>
      <c r="L26" s="408"/>
      <c r="M26" s="408"/>
      <c r="N26" s="408"/>
      <c r="O26" s="408"/>
      <c r="P26" s="408"/>
    </row>
    <row r="27" spans="2:16" x14ac:dyDescent="0.2">
      <c r="B27" s="408"/>
      <c r="C27" s="408"/>
      <c r="D27" s="408"/>
      <c r="E27" s="408"/>
      <c r="F27" s="408"/>
      <c r="G27" s="408"/>
      <c r="H27" s="408"/>
      <c r="I27" s="408"/>
      <c r="J27" s="408"/>
      <c r="K27" s="408"/>
      <c r="L27" s="408"/>
      <c r="M27" s="408"/>
      <c r="N27" s="408"/>
      <c r="O27" s="408"/>
      <c r="P27" s="408"/>
    </row>
  </sheetData>
  <mergeCells count="1">
    <mergeCell ref="B2:P27"/>
  </mergeCells>
  <printOptions horizontalCentered="1" verticalCentered="1"/>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H39"/>
  <sheetViews>
    <sheetView showGridLines="0" view="pageBreakPreview" zoomScale="115" zoomScaleNormal="100" zoomScaleSheetLayoutView="115" workbookViewId="0"/>
  </sheetViews>
  <sheetFormatPr defaultColWidth="9.140625" defaultRowHeight="12.75" x14ac:dyDescent="0.2"/>
  <cols>
    <col min="1" max="1" width="2.85546875" style="38" customWidth="1"/>
    <col min="2" max="2" width="35.5703125" style="38" customWidth="1"/>
    <col min="3" max="5" width="10.140625" style="38" customWidth="1"/>
    <col min="6" max="16384" width="9.140625" style="38"/>
  </cols>
  <sheetData>
    <row r="1" spans="1:8" ht="15" x14ac:dyDescent="0.2">
      <c r="B1" s="26" t="s">
        <v>212</v>
      </c>
    </row>
    <row r="2" spans="1:8" ht="28.5" customHeight="1" x14ac:dyDescent="0.2">
      <c r="A2" s="72"/>
      <c r="B2" s="369" t="s">
        <v>27</v>
      </c>
      <c r="C2" s="120"/>
      <c r="D2" s="367" t="s">
        <v>342</v>
      </c>
      <c r="E2" s="368"/>
    </row>
    <row r="3" spans="1:8" ht="22.5" customHeight="1" x14ac:dyDescent="0.2">
      <c r="A3" s="72"/>
      <c r="B3" s="369"/>
      <c r="C3" s="118" t="s">
        <v>128</v>
      </c>
      <c r="D3" s="118" t="s">
        <v>176</v>
      </c>
      <c r="E3" s="121" t="s">
        <v>177</v>
      </c>
    </row>
    <row r="4" spans="1:8" x14ac:dyDescent="0.2">
      <c r="A4" s="72"/>
      <c r="B4" s="73" t="s">
        <v>16</v>
      </c>
      <c r="C4" s="74" t="s">
        <v>9</v>
      </c>
      <c r="D4" s="75">
        <v>1185</v>
      </c>
      <c r="E4" s="76">
        <v>1235</v>
      </c>
      <c r="G4" s="127"/>
      <c r="H4" s="65"/>
    </row>
    <row r="5" spans="1:8" x14ac:dyDescent="0.2">
      <c r="A5" s="72"/>
      <c r="B5" s="73" t="s">
        <v>304</v>
      </c>
      <c r="C5" s="74" t="s">
        <v>9</v>
      </c>
      <c r="D5" s="75">
        <v>129</v>
      </c>
      <c r="E5" s="76">
        <v>140</v>
      </c>
      <c r="G5" s="127"/>
      <c r="H5" s="65"/>
    </row>
    <row r="6" spans="1:8" x14ac:dyDescent="0.2">
      <c r="A6" s="72"/>
      <c r="B6" s="77" t="s">
        <v>130</v>
      </c>
      <c r="C6" s="78" t="s">
        <v>9</v>
      </c>
      <c r="D6" s="79">
        <v>1314</v>
      </c>
      <c r="E6" s="126">
        <v>1375</v>
      </c>
      <c r="G6" s="65"/>
      <c r="H6" s="65"/>
    </row>
    <row r="7" spans="1:8" x14ac:dyDescent="0.2">
      <c r="A7" s="72"/>
      <c r="B7" s="73" t="s">
        <v>173</v>
      </c>
      <c r="C7" s="74" t="s">
        <v>19</v>
      </c>
      <c r="D7" s="75">
        <v>450</v>
      </c>
      <c r="E7" s="76">
        <v>450</v>
      </c>
      <c r="G7" s="127"/>
      <c r="H7" s="65"/>
    </row>
    <row r="8" spans="1:8" x14ac:dyDescent="0.2">
      <c r="A8" s="72"/>
      <c r="B8" s="77" t="s">
        <v>135</v>
      </c>
      <c r="C8" s="78" t="s">
        <v>19</v>
      </c>
      <c r="D8" s="79">
        <v>450</v>
      </c>
      <c r="E8" s="126">
        <v>450</v>
      </c>
    </row>
    <row r="9" spans="1:8" x14ac:dyDescent="0.2">
      <c r="A9" s="72"/>
      <c r="B9" s="73" t="s">
        <v>131</v>
      </c>
      <c r="C9" s="74" t="s">
        <v>19</v>
      </c>
      <c r="D9" s="75">
        <v>1348</v>
      </c>
      <c r="E9" s="76">
        <v>1348</v>
      </c>
      <c r="G9" s="127"/>
    </row>
    <row r="10" spans="1:8" x14ac:dyDescent="0.2">
      <c r="A10" s="72"/>
      <c r="B10" s="73" t="s">
        <v>338</v>
      </c>
      <c r="C10" s="74" t="s">
        <v>137</v>
      </c>
      <c r="D10" s="75" t="s">
        <v>325</v>
      </c>
      <c r="E10" s="76">
        <v>192</v>
      </c>
    </row>
    <row r="11" spans="1:8" x14ac:dyDescent="0.2">
      <c r="A11" s="72"/>
      <c r="B11" s="77" t="s">
        <v>132</v>
      </c>
      <c r="C11" s="78" t="s">
        <v>19</v>
      </c>
      <c r="D11" s="79">
        <v>1348</v>
      </c>
      <c r="E11" s="126">
        <v>1540</v>
      </c>
    </row>
    <row r="12" spans="1:8" x14ac:dyDescent="0.2">
      <c r="A12" s="72"/>
      <c r="B12" s="73" t="s">
        <v>365</v>
      </c>
      <c r="C12" s="74" t="s">
        <v>19</v>
      </c>
      <c r="D12" s="75">
        <v>142</v>
      </c>
      <c r="E12" s="76">
        <v>142</v>
      </c>
      <c r="G12" s="127"/>
    </row>
    <row r="13" spans="1:8" x14ac:dyDescent="0.2">
      <c r="A13" s="72"/>
      <c r="B13" s="77" t="s">
        <v>147</v>
      </c>
      <c r="C13" s="78" t="s">
        <v>29</v>
      </c>
      <c r="D13" s="79">
        <v>116</v>
      </c>
      <c r="E13" s="126">
        <v>142</v>
      </c>
    </row>
    <row r="14" spans="1:8" x14ac:dyDescent="0.2">
      <c r="B14" s="100" t="s">
        <v>213</v>
      </c>
      <c r="C14" s="101"/>
      <c r="D14" s="102"/>
      <c r="E14" s="103">
        <v>3507</v>
      </c>
    </row>
    <row r="15" spans="1:8" x14ac:dyDescent="0.2">
      <c r="A15" s="72"/>
      <c r="B15" s="73" t="s">
        <v>360</v>
      </c>
      <c r="C15" s="74" t="s">
        <v>19</v>
      </c>
      <c r="D15" s="75">
        <v>427</v>
      </c>
      <c r="E15" s="76">
        <v>427</v>
      </c>
      <c r="G15" s="127"/>
    </row>
    <row r="16" spans="1:8" x14ac:dyDescent="0.2">
      <c r="A16" s="72"/>
      <c r="B16" s="77" t="s">
        <v>339</v>
      </c>
      <c r="C16" s="78" t="s">
        <v>19</v>
      </c>
      <c r="D16" s="79">
        <v>427</v>
      </c>
      <c r="E16" s="126">
        <v>427</v>
      </c>
    </row>
    <row r="17" spans="1:7" x14ac:dyDescent="0.2">
      <c r="A17" s="72"/>
      <c r="B17" s="73" t="s">
        <v>136</v>
      </c>
      <c r="C17" s="74" t="s">
        <v>137</v>
      </c>
      <c r="D17" s="75" t="s">
        <v>358</v>
      </c>
      <c r="E17" s="76">
        <v>73</v>
      </c>
    </row>
    <row r="18" spans="1:7" x14ac:dyDescent="0.2">
      <c r="A18" s="72"/>
      <c r="B18" s="73" t="s">
        <v>190</v>
      </c>
      <c r="C18" s="74" t="s">
        <v>137</v>
      </c>
      <c r="D18" s="75" t="s">
        <v>325</v>
      </c>
      <c r="E18" s="76">
        <v>2781</v>
      </c>
    </row>
    <row r="19" spans="1:7" x14ac:dyDescent="0.2">
      <c r="A19" s="72"/>
      <c r="B19" s="73" t="s">
        <v>129</v>
      </c>
      <c r="C19" s="74" t="s">
        <v>137</v>
      </c>
      <c r="D19" s="75" t="s">
        <v>325</v>
      </c>
      <c r="E19" s="76">
        <v>464</v>
      </c>
    </row>
    <row r="20" spans="1:7" x14ac:dyDescent="0.2">
      <c r="A20" s="72"/>
      <c r="B20" s="77" t="s">
        <v>138</v>
      </c>
      <c r="C20" s="78" t="s">
        <v>137</v>
      </c>
      <c r="D20" s="79" t="s">
        <v>359</v>
      </c>
      <c r="E20" s="126">
        <v>3318</v>
      </c>
    </row>
    <row r="21" spans="1:7" x14ac:dyDescent="0.2">
      <c r="B21" s="99" t="s">
        <v>38</v>
      </c>
      <c r="C21" s="82" t="s">
        <v>39</v>
      </c>
      <c r="D21" s="83">
        <v>55</v>
      </c>
      <c r="E21" s="84">
        <v>39</v>
      </c>
      <c r="G21" s="127"/>
    </row>
    <row r="22" spans="1:7" x14ac:dyDescent="0.2">
      <c r="B22" s="100" t="s">
        <v>41</v>
      </c>
      <c r="C22" s="101"/>
      <c r="D22" s="102"/>
      <c r="E22" s="103">
        <v>3784</v>
      </c>
    </row>
    <row r="23" spans="1:7" x14ac:dyDescent="0.2">
      <c r="A23" s="72"/>
      <c r="B23" s="92" t="s">
        <v>142</v>
      </c>
      <c r="C23" s="93" t="s">
        <v>29</v>
      </c>
      <c r="D23" s="94">
        <v>133</v>
      </c>
      <c r="E23" s="95">
        <v>163</v>
      </c>
      <c r="G23" s="127"/>
    </row>
    <row r="24" spans="1:7" x14ac:dyDescent="0.2">
      <c r="B24" s="96" t="s">
        <v>148</v>
      </c>
      <c r="C24" s="97" t="s">
        <v>29</v>
      </c>
      <c r="D24" s="98">
        <v>66</v>
      </c>
      <c r="E24" s="80">
        <v>80</v>
      </c>
      <c r="G24" s="127"/>
    </row>
    <row r="25" spans="1:7" x14ac:dyDescent="0.2">
      <c r="B25" s="96" t="s">
        <v>340</v>
      </c>
      <c r="C25" s="97" t="s">
        <v>29</v>
      </c>
      <c r="D25" s="98">
        <v>287</v>
      </c>
      <c r="E25" s="80">
        <v>348</v>
      </c>
      <c r="G25" s="127"/>
    </row>
    <row r="26" spans="1:7" x14ac:dyDescent="0.2">
      <c r="B26" s="96" t="s">
        <v>191</v>
      </c>
      <c r="C26" s="97" t="s">
        <v>9</v>
      </c>
      <c r="D26" s="98">
        <v>406</v>
      </c>
      <c r="E26" s="80">
        <v>414</v>
      </c>
      <c r="G26" s="127"/>
    </row>
    <row r="27" spans="1:7" x14ac:dyDescent="0.2">
      <c r="B27" s="96" t="s">
        <v>341</v>
      </c>
      <c r="C27" s="97" t="s">
        <v>9</v>
      </c>
      <c r="D27" s="98">
        <v>38</v>
      </c>
      <c r="E27" s="80">
        <v>40.671429000000003</v>
      </c>
      <c r="G27" s="127"/>
    </row>
    <row r="28" spans="1:7" x14ac:dyDescent="0.2">
      <c r="B28" s="100" t="s">
        <v>59</v>
      </c>
      <c r="C28" s="101"/>
      <c r="D28" s="102"/>
      <c r="E28" s="103">
        <v>1045.671429</v>
      </c>
    </row>
    <row r="29" spans="1:7" x14ac:dyDescent="0.2">
      <c r="B29" s="99" t="s">
        <v>149</v>
      </c>
      <c r="C29" s="82" t="s">
        <v>9</v>
      </c>
      <c r="D29" s="83">
        <v>792.33829142857144</v>
      </c>
      <c r="E29" s="84">
        <v>822.33829142857144</v>
      </c>
      <c r="G29" s="127"/>
    </row>
    <row r="30" spans="1:7" x14ac:dyDescent="0.2">
      <c r="B30" s="99" t="s">
        <v>150</v>
      </c>
      <c r="C30" s="82" t="s">
        <v>19</v>
      </c>
      <c r="D30" s="83">
        <v>336</v>
      </c>
      <c r="E30" s="84">
        <v>336</v>
      </c>
      <c r="G30" s="127"/>
    </row>
    <row r="31" spans="1:7" x14ac:dyDescent="0.2">
      <c r="B31" s="96" t="s">
        <v>62</v>
      </c>
      <c r="C31" s="97" t="s">
        <v>19</v>
      </c>
      <c r="D31" s="98">
        <v>37</v>
      </c>
      <c r="E31" s="80">
        <v>37</v>
      </c>
      <c r="G31" s="127"/>
    </row>
    <row r="32" spans="1:7" x14ac:dyDescent="0.2">
      <c r="B32" s="96" t="s">
        <v>63</v>
      </c>
      <c r="C32" s="97" t="s">
        <v>9</v>
      </c>
      <c r="D32" s="98">
        <v>1.2220481439602409</v>
      </c>
      <c r="E32" s="80">
        <v>1</v>
      </c>
      <c r="G32" s="127"/>
    </row>
    <row r="33" spans="2:7" x14ac:dyDescent="0.2">
      <c r="B33" s="96" t="s">
        <v>67</v>
      </c>
      <c r="C33" s="97" t="s">
        <v>9</v>
      </c>
      <c r="D33" s="98">
        <v>114</v>
      </c>
      <c r="E33" s="80">
        <v>122</v>
      </c>
      <c r="G33" s="127"/>
    </row>
    <row r="34" spans="2:7" x14ac:dyDescent="0.2">
      <c r="B34" s="96" t="s">
        <v>151</v>
      </c>
      <c r="C34" s="97" t="s">
        <v>19</v>
      </c>
      <c r="D34" s="98">
        <v>236</v>
      </c>
      <c r="E34" s="80">
        <v>236</v>
      </c>
      <c r="G34" s="127"/>
    </row>
    <row r="35" spans="2:7" x14ac:dyDescent="0.2">
      <c r="B35" s="96" t="s">
        <v>64</v>
      </c>
      <c r="C35" s="97" t="s">
        <v>137</v>
      </c>
      <c r="D35" s="98" t="s">
        <v>325</v>
      </c>
      <c r="E35" s="80">
        <v>324.46193634050502</v>
      </c>
    </row>
    <row r="36" spans="2:7" x14ac:dyDescent="0.2">
      <c r="B36" s="96" t="s">
        <v>129</v>
      </c>
      <c r="C36" s="97" t="s">
        <v>137</v>
      </c>
      <c r="D36" s="98" t="s">
        <v>325</v>
      </c>
      <c r="E36" s="80">
        <v>16</v>
      </c>
    </row>
    <row r="37" spans="2:7" x14ac:dyDescent="0.2">
      <c r="B37" s="77" t="s">
        <v>152</v>
      </c>
      <c r="C37" s="85" t="s">
        <v>137</v>
      </c>
      <c r="D37" s="86" t="s">
        <v>359</v>
      </c>
      <c r="E37" s="87">
        <v>736.46193634050496</v>
      </c>
    </row>
    <row r="38" spans="2:7" x14ac:dyDescent="0.2">
      <c r="B38" s="88" t="s">
        <v>91</v>
      </c>
      <c r="C38" s="89"/>
      <c r="D38" s="90"/>
      <c r="E38" s="91">
        <v>1894.8002277690764</v>
      </c>
    </row>
    <row r="39" spans="2:7" x14ac:dyDescent="0.2">
      <c r="B39" s="67" t="s">
        <v>123</v>
      </c>
      <c r="C39" s="68"/>
      <c r="D39" s="69"/>
      <c r="E39" s="70">
        <v>10231.471656769076</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B1:G43"/>
  <sheetViews>
    <sheetView showGridLines="0" view="pageBreakPreview" zoomScaleNormal="100" zoomScaleSheetLayoutView="100" workbookViewId="0"/>
  </sheetViews>
  <sheetFormatPr defaultColWidth="9.140625" defaultRowHeight="12.75" x14ac:dyDescent="0.2"/>
  <cols>
    <col min="1" max="1" width="2.7109375" style="38" customWidth="1"/>
    <col min="2" max="2" width="35.5703125" style="38" customWidth="1"/>
    <col min="3" max="5" width="10.140625" style="38" customWidth="1"/>
    <col min="6" max="16384" width="9.140625" style="38"/>
  </cols>
  <sheetData>
    <row r="1" spans="2:7" ht="15" x14ac:dyDescent="0.2">
      <c r="B1" s="26" t="s">
        <v>171</v>
      </c>
    </row>
    <row r="2" spans="2:7" ht="28.5" customHeight="1" x14ac:dyDescent="0.2">
      <c r="B2" s="369" t="s">
        <v>27</v>
      </c>
      <c r="C2" s="120"/>
      <c r="D2" s="367" t="s">
        <v>347</v>
      </c>
      <c r="E2" s="367"/>
    </row>
    <row r="3" spans="2:7" ht="22.5" customHeight="1" x14ac:dyDescent="0.2">
      <c r="B3" s="369"/>
      <c r="C3" s="118" t="s">
        <v>128</v>
      </c>
      <c r="D3" s="118" t="s">
        <v>176</v>
      </c>
      <c r="E3" s="118" t="s">
        <v>177</v>
      </c>
    </row>
    <row r="4" spans="2:7" x14ac:dyDescent="0.2">
      <c r="B4" s="96" t="s">
        <v>15</v>
      </c>
      <c r="C4" s="97" t="s">
        <v>9</v>
      </c>
      <c r="D4" s="81">
        <v>159</v>
      </c>
      <c r="E4" s="106">
        <v>157</v>
      </c>
      <c r="G4" s="128"/>
    </row>
    <row r="5" spans="2:7" x14ac:dyDescent="0.2">
      <c r="B5" s="107" t="s">
        <v>16</v>
      </c>
      <c r="C5" s="74" t="s">
        <v>9</v>
      </c>
      <c r="D5" s="75">
        <v>838</v>
      </c>
      <c r="E5" s="108">
        <v>875</v>
      </c>
      <c r="G5" s="128"/>
    </row>
    <row r="6" spans="2:7" x14ac:dyDescent="0.2">
      <c r="B6" s="107" t="s">
        <v>366</v>
      </c>
      <c r="C6" s="74" t="s">
        <v>9</v>
      </c>
      <c r="D6" s="75">
        <v>214</v>
      </c>
      <c r="E6" s="108">
        <v>217</v>
      </c>
      <c r="G6" s="128"/>
    </row>
    <row r="7" spans="2:7" x14ac:dyDescent="0.2">
      <c r="B7" s="107" t="s">
        <v>129</v>
      </c>
      <c r="C7" s="74" t="s">
        <v>9</v>
      </c>
      <c r="D7" s="75">
        <v>45</v>
      </c>
      <c r="E7" s="108">
        <v>48</v>
      </c>
      <c r="G7" s="128"/>
    </row>
    <row r="8" spans="2:7" x14ac:dyDescent="0.2">
      <c r="B8" s="109" t="s">
        <v>130</v>
      </c>
      <c r="C8" s="78" t="s">
        <v>9</v>
      </c>
      <c r="D8" s="79">
        <f>SUM(D4:D7)</f>
        <v>1256</v>
      </c>
      <c r="E8" s="110">
        <f>SUM(E4:E7)</f>
        <v>1297</v>
      </c>
      <c r="G8" s="128"/>
    </row>
    <row r="9" spans="2:7" x14ac:dyDescent="0.2">
      <c r="B9" s="107" t="s">
        <v>131</v>
      </c>
      <c r="C9" s="74" t="s">
        <v>19</v>
      </c>
      <c r="D9" s="75">
        <v>2190</v>
      </c>
      <c r="E9" s="108">
        <v>2190</v>
      </c>
      <c r="G9" s="128"/>
    </row>
    <row r="10" spans="2:7" x14ac:dyDescent="0.2">
      <c r="B10" s="107" t="s">
        <v>169</v>
      </c>
      <c r="C10" s="74" t="s">
        <v>19</v>
      </c>
      <c r="D10" s="75">
        <v>397</v>
      </c>
      <c r="E10" s="108">
        <v>397</v>
      </c>
      <c r="G10" s="128"/>
    </row>
    <row r="11" spans="2:7" x14ac:dyDescent="0.2">
      <c r="B11" s="109" t="s">
        <v>132</v>
      </c>
      <c r="C11" s="78" t="s">
        <v>19</v>
      </c>
      <c r="D11" s="79">
        <f>SUM(D9:D10)</f>
        <v>2587</v>
      </c>
      <c r="E11" s="110">
        <f>SUM(E9:E10)</f>
        <v>2587</v>
      </c>
      <c r="G11" s="128"/>
    </row>
    <row r="12" spans="2:7" x14ac:dyDescent="0.2">
      <c r="B12" s="96" t="s">
        <v>133</v>
      </c>
      <c r="C12" s="97" t="s">
        <v>9</v>
      </c>
      <c r="D12" s="81">
        <v>187</v>
      </c>
      <c r="E12" s="106">
        <v>194</v>
      </c>
      <c r="G12" s="128"/>
    </row>
    <row r="13" spans="2:7" x14ac:dyDescent="0.2">
      <c r="B13" s="109" t="s">
        <v>134</v>
      </c>
      <c r="C13" s="78" t="s">
        <v>9</v>
      </c>
      <c r="D13" s="79">
        <f>D12</f>
        <v>187</v>
      </c>
      <c r="E13" s="110">
        <f>E12</f>
        <v>194</v>
      </c>
      <c r="G13" s="128"/>
    </row>
    <row r="14" spans="2:7" x14ac:dyDescent="0.2">
      <c r="B14" s="107" t="s">
        <v>193</v>
      </c>
      <c r="C14" s="74" t="s">
        <v>174</v>
      </c>
      <c r="D14" s="75">
        <v>1289</v>
      </c>
      <c r="E14" s="108">
        <v>10</v>
      </c>
      <c r="G14" s="128"/>
    </row>
    <row r="15" spans="2:7" x14ac:dyDescent="0.2">
      <c r="B15" s="107" t="s">
        <v>173</v>
      </c>
      <c r="C15" s="74" t="s">
        <v>19</v>
      </c>
      <c r="D15" s="75">
        <v>99</v>
      </c>
      <c r="E15" s="108">
        <v>99</v>
      </c>
      <c r="G15" s="128"/>
    </row>
    <row r="16" spans="2:7" x14ac:dyDescent="0.2">
      <c r="B16" s="109" t="s">
        <v>135</v>
      </c>
      <c r="C16" s="78" t="s">
        <v>137</v>
      </c>
      <c r="D16" s="79" t="s">
        <v>359</v>
      </c>
      <c r="E16" s="110">
        <f>SUM(E14:E15)</f>
        <v>109</v>
      </c>
      <c r="G16" s="128"/>
    </row>
    <row r="17" spans="2:7" x14ac:dyDescent="0.2">
      <c r="B17" s="109" t="s">
        <v>147</v>
      </c>
      <c r="C17" s="78" t="s">
        <v>29</v>
      </c>
      <c r="D17" s="79">
        <v>108</v>
      </c>
      <c r="E17" s="110">
        <v>108</v>
      </c>
      <c r="G17" s="128"/>
    </row>
    <row r="18" spans="2:7" x14ac:dyDescent="0.2">
      <c r="B18" s="111" t="s">
        <v>94</v>
      </c>
      <c r="C18" s="63"/>
      <c r="D18" s="64"/>
      <c r="E18" s="71">
        <f>SUM(E17,E16,E13,E11,E8)</f>
        <v>4295</v>
      </c>
      <c r="G18" s="128"/>
    </row>
    <row r="19" spans="2:7" x14ac:dyDescent="0.2">
      <c r="B19" s="107" t="s">
        <v>136</v>
      </c>
      <c r="C19" s="74" t="s">
        <v>137</v>
      </c>
      <c r="D19" s="75" t="s">
        <v>358</v>
      </c>
      <c r="E19" s="108">
        <v>2875</v>
      </c>
      <c r="G19" s="128"/>
    </row>
    <row r="20" spans="2:7" x14ac:dyDescent="0.2">
      <c r="B20" s="107" t="s">
        <v>129</v>
      </c>
      <c r="C20" s="74" t="s">
        <v>137</v>
      </c>
      <c r="D20" s="75" t="s">
        <v>325</v>
      </c>
      <c r="E20" s="108">
        <v>1055.699214966302</v>
      </c>
      <c r="G20" s="128"/>
    </row>
    <row r="21" spans="2:7" x14ac:dyDescent="0.2">
      <c r="B21" s="109" t="s">
        <v>138</v>
      </c>
      <c r="C21" s="78" t="s">
        <v>137</v>
      </c>
      <c r="D21" s="79" t="s">
        <v>359</v>
      </c>
      <c r="E21" s="110">
        <f>SUM(E19:E20)</f>
        <v>3930.699214966302</v>
      </c>
      <c r="G21" s="128"/>
    </row>
    <row r="22" spans="2:7" x14ac:dyDescent="0.2">
      <c r="B22" s="107" t="s">
        <v>199</v>
      </c>
      <c r="C22" s="74" t="s">
        <v>19</v>
      </c>
      <c r="D22" s="75">
        <v>209</v>
      </c>
      <c r="E22" s="108">
        <v>209</v>
      </c>
      <c r="G22" s="128"/>
    </row>
    <row r="23" spans="2:7" x14ac:dyDescent="0.2">
      <c r="B23" s="107" t="s">
        <v>169</v>
      </c>
      <c r="C23" s="74" t="s">
        <v>19</v>
      </c>
      <c r="D23" s="75">
        <v>10</v>
      </c>
      <c r="E23" s="108">
        <v>10</v>
      </c>
      <c r="G23" s="128"/>
    </row>
    <row r="24" spans="2:7" x14ac:dyDescent="0.2">
      <c r="B24" s="109" t="s">
        <v>295</v>
      </c>
      <c r="C24" s="78" t="s">
        <v>19</v>
      </c>
      <c r="D24" s="79">
        <f>SUM(D22:D23)</f>
        <v>219</v>
      </c>
      <c r="E24" s="110">
        <f>SUM(E22:E23)</f>
        <v>219</v>
      </c>
      <c r="G24" s="128"/>
    </row>
    <row r="25" spans="2:7" x14ac:dyDescent="0.2">
      <c r="B25" s="109" t="s">
        <v>38</v>
      </c>
      <c r="C25" s="78" t="s">
        <v>39</v>
      </c>
      <c r="D25" s="79">
        <v>464</v>
      </c>
      <c r="E25" s="110">
        <v>302</v>
      </c>
      <c r="G25" s="128"/>
    </row>
    <row r="26" spans="2:7" x14ac:dyDescent="0.2">
      <c r="B26" s="111" t="s">
        <v>99</v>
      </c>
      <c r="C26" s="63"/>
      <c r="D26" s="64"/>
      <c r="E26" s="71">
        <f>SUM(E25,E24,E21)</f>
        <v>4451.699214966302</v>
      </c>
      <c r="G26" s="128"/>
    </row>
    <row r="27" spans="2:7" x14ac:dyDescent="0.2">
      <c r="B27" s="107" t="s">
        <v>139</v>
      </c>
      <c r="C27" s="74" t="s">
        <v>29</v>
      </c>
      <c r="D27" s="75">
        <v>9</v>
      </c>
      <c r="E27" s="108">
        <v>11</v>
      </c>
      <c r="G27" s="128"/>
    </row>
    <row r="28" spans="2:7" x14ac:dyDescent="0.2">
      <c r="B28" s="107" t="s">
        <v>140</v>
      </c>
      <c r="C28" s="74" t="s">
        <v>29</v>
      </c>
      <c r="D28" s="75">
        <v>9</v>
      </c>
      <c r="E28" s="108">
        <v>10</v>
      </c>
      <c r="G28" s="128"/>
    </row>
    <row r="29" spans="2:7" x14ac:dyDescent="0.2">
      <c r="B29" s="107" t="s">
        <v>141</v>
      </c>
      <c r="C29" s="74" t="s">
        <v>29</v>
      </c>
      <c r="D29" s="75">
        <v>223</v>
      </c>
      <c r="E29" s="108">
        <v>274</v>
      </c>
      <c r="G29" s="128"/>
    </row>
    <row r="30" spans="2:7" x14ac:dyDescent="0.2">
      <c r="B30" s="107" t="s">
        <v>142</v>
      </c>
      <c r="C30" s="74" t="s">
        <v>29</v>
      </c>
      <c r="D30" s="75">
        <v>136</v>
      </c>
      <c r="E30" s="108">
        <v>163</v>
      </c>
      <c r="G30" s="128"/>
    </row>
    <row r="31" spans="2:7" x14ac:dyDescent="0.2">
      <c r="B31" s="109" t="s">
        <v>143</v>
      </c>
      <c r="C31" s="78" t="s">
        <v>29</v>
      </c>
      <c r="D31" s="79">
        <f>SUM(D27:D30)</f>
        <v>377</v>
      </c>
      <c r="E31" s="110">
        <f>SUM(E27:E30)</f>
        <v>458</v>
      </c>
      <c r="G31" s="128"/>
    </row>
    <row r="32" spans="2:7" x14ac:dyDescent="0.2">
      <c r="B32" s="107" t="s">
        <v>348</v>
      </c>
      <c r="C32" s="74" t="s">
        <v>29</v>
      </c>
      <c r="D32" s="75">
        <v>0</v>
      </c>
      <c r="E32" s="108">
        <v>1</v>
      </c>
      <c r="G32" s="128"/>
    </row>
    <row r="33" spans="2:7" x14ac:dyDescent="0.2">
      <c r="B33" s="107" t="s">
        <v>202</v>
      </c>
      <c r="C33" s="74" t="s">
        <v>29</v>
      </c>
      <c r="D33" s="75">
        <v>1</v>
      </c>
      <c r="E33" s="108">
        <v>1</v>
      </c>
      <c r="G33" s="128"/>
    </row>
    <row r="34" spans="2:7" x14ac:dyDescent="0.2">
      <c r="B34" s="107" t="s">
        <v>203</v>
      </c>
      <c r="C34" s="74" t="s">
        <v>29</v>
      </c>
      <c r="D34" s="75">
        <v>3</v>
      </c>
      <c r="E34" s="108">
        <v>4</v>
      </c>
      <c r="G34" s="128"/>
    </row>
    <row r="35" spans="2:7" x14ac:dyDescent="0.2">
      <c r="B35" s="107" t="s">
        <v>204</v>
      </c>
      <c r="C35" s="74" t="s">
        <v>29</v>
      </c>
      <c r="D35" s="75">
        <v>232</v>
      </c>
      <c r="E35" s="108">
        <v>282</v>
      </c>
      <c r="G35" s="128"/>
    </row>
    <row r="36" spans="2:7" x14ac:dyDescent="0.2">
      <c r="B36" s="109" t="s">
        <v>144</v>
      </c>
      <c r="C36" s="78" t="s">
        <v>29</v>
      </c>
      <c r="D36" s="79">
        <f>SUM(D32:D35)</f>
        <v>236</v>
      </c>
      <c r="E36" s="110">
        <f>SUM(E32:E35)</f>
        <v>288</v>
      </c>
      <c r="G36" s="128"/>
    </row>
    <row r="37" spans="2:7" x14ac:dyDescent="0.2">
      <c r="B37" s="107" t="s">
        <v>349</v>
      </c>
      <c r="C37" s="74" t="s">
        <v>29</v>
      </c>
      <c r="D37" s="75">
        <v>54</v>
      </c>
      <c r="E37" s="108">
        <v>66</v>
      </c>
      <c r="G37" s="128"/>
    </row>
    <row r="38" spans="2:7" x14ac:dyDescent="0.2">
      <c r="B38" s="107" t="s">
        <v>340</v>
      </c>
      <c r="C38" s="74" t="s">
        <v>29</v>
      </c>
      <c r="D38" s="75">
        <v>94</v>
      </c>
      <c r="E38" s="108">
        <v>116.33790999999999</v>
      </c>
      <c r="G38" s="128"/>
    </row>
    <row r="39" spans="2:7" x14ac:dyDescent="0.2">
      <c r="B39" s="107" t="s">
        <v>145</v>
      </c>
      <c r="C39" s="74" t="s">
        <v>9</v>
      </c>
      <c r="D39" s="75">
        <v>308</v>
      </c>
      <c r="E39" s="108">
        <v>324</v>
      </c>
      <c r="G39" s="128"/>
    </row>
    <row r="40" spans="2:7" x14ac:dyDescent="0.2">
      <c r="B40" s="107" t="s">
        <v>146</v>
      </c>
      <c r="C40" s="74" t="s">
        <v>9</v>
      </c>
      <c r="D40" s="75">
        <v>461</v>
      </c>
      <c r="E40" s="108">
        <v>464</v>
      </c>
      <c r="G40" s="128"/>
    </row>
    <row r="41" spans="2:7" x14ac:dyDescent="0.2">
      <c r="B41" s="111" t="s">
        <v>100</v>
      </c>
      <c r="C41" s="63"/>
      <c r="D41" s="64"/>
      <c r="E41" s="71">
        <f>SUM(E36:E40,E31)</f>
        <v>1716.33791</v>
      </c>
    </row>
    <row r="42" spans="2:7" x14ac:dyDescent="0.2">
      <c r="B42" s="112" t="s">
        <v>123</v>
      </c>
      <c r="C42" s="113"/>
      <c r="D42" s="114"/>
      <c r="E42" s="117">
        <f>SUM(E41,E26,E18)</f>
        <v>10463.037124966302</v>
      </c>
    </row>
    <row r="43" spans="2:7" x14ac:dyDescent="0.2">
      <c r="B43" s="124" t="s">
        <v>168</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B1:J48"/>
  <sheetViews>
    <sheetView showGridLines="0" view="pageBreakPreview" zoomScale="85" zoomScaleNormal="100" zoomScaleSheetLayoutView="85" workbookViewId="0"/>
  </sheetViews>
  <sheetFormatPr defaultColWidth="9.140625" defaultRowHeight="12.75" x14ac:dyDescent="0.2"/>
  <cols>
    <col min="1" max="1" width="2.85546875" style="38" customWidth="1"/>
    <col min="2" max="2" width="35.5703125" style="38" customWidth="1"/>
    <col min="3" max="3" width="10.140625" style="38" customWidth="1"/>
    <col min="4" max="4" width="10.28515625" style="38" customWidth="1"/>
    <col min="5" max="7" width="10.140625" style="38" customWidth="1"/>
    <col min="8" max="12" width="9.140625" style="38"/>
    <col min="13" max="13" width="32.85546875" style="38" customWidth="1"/>
    <col min="14" max="16384" width="9.140625" style="38"/>
  </cols>
  <sheetData>
    <row r="1" spans="2:10" ht="15" x14ac:dyDescent="0.2">
      <c r="B1" s="26" t="s">
        <v>170</v>
      </c>
    </row>
    <row r="2" spans="2:10" ht="28.5" customHeight="1" x14ac:dyDescent="0.2">
      <c r="B2" s="369" t="s">
        <v>214</v>
      </c>
      <c r="C2" s="120"/>
      <c r="D2" s="367" t="s">
        <v>343</v>
      </c>
      <c r="E2" s="367"/>
      <c r="F2" s="367" t="s">
        <v>344</v>
      </c>
      <c r="G2" s="367"/>
    </row>
    <row r="3" spans="2:10" ht="22.5" customHeight="1" x14ac:dyDescent="0.2">
      <c r="B3" s="369"/>
      <c r="C3" s="118" t="s">
        <v>128</v>
      </c>
      <c r="D3" s="118" t="s">
        <v>176</v>
      </c>
      <c r="E3" s="118" t="s">
        <v>177</v>
      </c>
      <c r="F3" s="122" t="s">
        <v>176</v>
      </c>
      <c r="G3" s="118" t="s">
        <v>177</v>
      </c>
    </row>
    <row r="4" spans="2:10" x14ac:dyDescent="0.2">
      <c r="B4" s="96" t="s">
        <v>119</v>
      </c>
      <c r="C4" s="97" t="s">
        <v>9</v>
      </c>
      <c r="D4" s="81">
        <v>1</v>
      </c>
      <c r="E4" s="105">
        <v>1</v>
      </c>
      <c r="F4" s="81">
        <v>1</v>
      </c>
      <c r="G4" s="106">
        <v>1</v>
      </c>
      <c r="H4" s="65"/>
      <c r="I4" s="65"/>
      <c r="J4" s="65"/>
    </row>
    <row r="5" spans="2:10" x14ac:dyDescent="0.2">
      <c r="B5" s="107" t="s">
        <v>153</v>
      </c>
      <c r="C5" s="74" t="s">
        <v>9</v>
      </c>
      <c r="D5" s="75">
        <v>318</v>
      </c>
      <c r="E5" s="8">
        <v>333</v>
      </c>
      <c r="F5" s="75">
        <v>318</v>
      </c>
      <c r="G5" s="108">
        <v>333</v>
      </c>
      <c r="H5" s="65"/>
      <c r="I5" s="65"/>
      <c r="J5" s="65"/>
    </row>
    <row r="6" spans="2:10" x14ac:dyDescent="0.2">
      <c r="B6" s="107" t="s">
        <v>154</v>
      </c>
      <c r="C6" s="74" t="s">
        <v>9</v>
      </c>
      <c r="D6" s="75">
        <v>839</v>
      </c>
      <c r="E6" s="8">
        <f>841-4</f>
        <v>837</v>
      </c>
      <c r="F6" s="75">
        <v>839</v>
      </c>
      <c r="G6" s="108">
        <v>841</v>
      </c>
      <c r="H6" s="65"/>
      <c r="I6" s="65"/>
      <c r="J6" s="65"/>
    </row>
    <row r="7" spans="2:10" x14ac:dyDescent="0.2">
      <c r="B7" s="109" t="s">
        <v>130</v>
      </c>
      <c r="C7" s="78" t="s">
        <v>9</v>
      </c>
      <c r="D7" s="79">
        <f>SUM(D4:D6)</f>
        <v>1158</v>
      </c>
      <c r="E7" s="104">
        <f t="shared" ref="E7:G7" si="0">SUM(E4:E6)</f>
        <v>1171</v>
      </c>
      <c r="F7" s="79">
        <f t="shared" si="0"/>
        <v>1158</v>
      </c>
      <c r="G7" s="110">
        <f t="shared" si="0"/>
        <v>1175</v>
      </c>
      <c r="H7" s="65"/>
      <c r="I7" s="65"/>
      <c r="J7" s="65"/>
    </row>
    <row r="8" spans="2:10" x14ac:dyDescent="0.2">
      <c r="B8" s="107" t="s">
        <v>155</v>
      </c>
      <c r="C8" s="74" t="s">
        <v>19</v>
      </c>
      <c r="D8" s="75">
        <v>204</v>
      </c>
      <c r="E8" s="8">
        <v>204</v>
      </c>
      <c r="F8" s="75">
        <v>204</v>
      </c>
      <c r="G8" s="108">
        <v>204</v>
      </c>
      <c r="H8" s="65"/>
      <c r="I8" s="65"/>
      <c r="J8" s="65"/>
    </row>
    <row r="9" spans="2:10" x14ac:dyDescent="0.2">
      <c r="B9" s="107" t="s">
        <v>131</v>
      </c>
      <c r="C9" s="74" t="s">
        <v>19</v>
      </c>
      <c r="D9" s="75">
        <v>894</v>
      </c>
      <c r="E9" s="8">
        <f>894-4</f>
        <v>890</v>
      </c>
      <c r="F9" s="75">
        <v>80</v>
      </c>
      <c r="G9" s="108">
        <v>80</v>
      </c>
      <c r="H9" s="65"/>
      <c r="I9" s="65"/>
      <c r="J9" s="65"/>
    </row>
    <row r="10" spans="2:10" x14ac:dyDescent="0.2">
      <c r="B10" s="107" t="s">
        <v>129</v>
      </c>
      <c r="C10" s="74" t="s">
        <v>19</v>
      </c>
      <c r="D10" s="75">
        <v>24</v>
      </c>
      <c r="E10" s="8">
        <v>24</v>
      </c>
      <c r="F10" s="75">
        <v>24</v>
      </c>
      <c r="G10" s="108">
        <v>24</v>
      </c>
      <c r="H10" s="65"/>
      <c r="I10" s="65"/>
      <c r="J10" s="65"/>
    </row>
    <row r="11" spans="2:10" x14ac:dyDescent="0.2">
      <c r="B11" s="109" t="s">
        <v>132</v>
      </c>
      <c r="C11" s="78" t="s">
        <v>19</v>
      </c>
      <c r="D11" s="79">
        <f>SUM(D8:D10)</f>
        <v>1122</v>
      </c>
      <c r="E11" s="104">
        <f t="shared" ref="E11:G11" si="1">SUM(E8:E10)</f>
        <v>1118</v>
      </c>
      <c r="F11" s="79">
        <f t="shared" si="1"/>
        <v>308</v>
      </c>
      <c r="G11" s="110">
        <f t="shared" si="1"/>
        <v>308</v>
      </c>
      <c r="H11" s="65"/>
      <c r="I11" s="65"/>
      <c r="J11" s="65"/>
    </row>
    <row r="12" spans="2:10" x14ac:dyDescent="0.2">
      <c r="B12" s="107" t="s">
        <v>172</v>
      </c>
      <c r="C12" s="74" t="s">
        <v>19</v>
      </c>
      <c r="D12" s="75">
        <v>8</v>
      </c>
      <c r="E12" s="8">
        <v>8</v>
      </c>
      <c r="F12" s="75">
        <v>8</v>
      </c>
      <c r="G12" s="108">
        <v>8</v>
      </c>
      <c r="H12" s="65"/>
      <c r="I12" s="65"/>
      <c r="J12" s="65"/>
    </row>
    <row r="13" spans="2:10" x14ac:dyDescent="0.2">
      <c r="B13" s="107" t="s">
        <v>189</v>
      </c>
      <c r="C13" s="74" t="s">
        <v>174</v>
      </c>
      <c r="D13" s="75">
        <v>3000</v>
      </c>
      <c r="E13" s="8">
        <v>22</v>
      </c>
      <c r="F13" s="75">
        <v>3000</v>
      </c>
      <c r="G13" s="108">
        <v>22</v>
      </c>
      <c r="H13" s="65"/>
      <c r="I13" s="65"/>
      <c r="J13" s="65"/>
    </row>
    <row r="14" spans="2:10" x14ac:dyDescent="0.2">
      <c r="B14" s="109" t="s">
        <v>135</v>
      </c>
      <c r="C14" s="78" t="s">
        <v>137</v>
      </c>
      <c r="D14" s="79" t="s">
        <v>359</v>
      </c>
      <c r="E14" s="104">
        <f>SUM(E12:E13)</f>
        <v>30</v>
      </c>
      <c r="F14" s="79" t="s">
        <v>359</v>
      </c>
      <c r="G14" s="110">
        <f>SUM(G12:G13)</f>
        <v>30</v>
      </c>
      <c r="H14" s="65"/>
      <c r="I14" s="65"/>
      <c r="J14" s="65"/>
    </row>
    <row r="15" spans="2:10" x14ac:dyDescent="0.2">
      <c r="B15" s="111" t="s">
        <v>94</v>
      </c>
      <c r="C15" s="63"/>
      <c r="D15" s="64"/>
      <c r="E15" s="66">
        <f>SUM(E7,E11,E14)</f>
        <v>2319</v>
      </c>
      <c r="F15" s="90"/>
      <c r="G15" s="71">
        <f>SUM(G7,G11,G14)</f>
        <v>1513</v>
      </c>
      <c r="H15" s="65"/>
      <c r="I15" s="65"/>
      <c r="J15" s="65"/>
    </row>
    <row r="16" spans="2:10" x14ac:dyDescent="0.2">
      <c r="B16" s="107" t="s">
        <v>345</v>
      </c>
      <c r="C16" s="74" t="s">
        <v>137</v>
      </c>
      <c r="D16" s="75" t="s">
        <v>359</v>
      </c>
      <c r="E16" s="8">
        <v>69</v>
      </c>
      <c r="F16" s="75" t="s">
        <v>359</v>
      </c>
      <c r="G16" s="108">
        <v>11</v>
      </c>
      <c r="H16" s="65"/>
      <c r="I16" s="65"/>
      <c r="J16" s="65"/>
    </row>
    <row r="17" spans="2:10" x14ac:dyDescent="0.2">
      <c r="B17" s="107" t="s">
        <v>200</v>
      </c>
      <c r="C17" s="74" t="s">
        <v>137</v>
      </c>
      <c r="D17" s="75" t="s">
        <v>359</v>
      </c>
      <c r="E17" s="8">
        <v>66</v>
      </c>
      <c r="F17" s="75" t="s">
        <v>359</v>
      </c>
      <c r="G17" s="108">
        <v>66</v>
      </c>
      <c r="H17" s="65"/>
      <c r="I17" s="65"/>
      <c r="J17" s="65"/>
    </row>
    <row r="18" spans="2:10" x14ac:dyDescent="0.2">
      <c r="B18" s="107" t="s">
        <v>192</v>
      </c>
      <c r="C18" s="74" t="s">
        <v>137</v>
      </c>
      <c r="D18" s="75" t="s">
        <v>359</v>
      </c>
      <c r="E18" s="8">
        <f>253+4</f>
        <v>257</v>
      </c>
      <c r="F18" s="75" t="s">
        <v>359</v>
      </c>
      <c r="G18" s="108">
        <v>253</v>
      </c>
      <c r="H18" s="65"/>
      <c r="I18" s="65"/>
      <c r="J18" s="65"/>
    </row>
    <row r="19" spans="2:10" x14ac:dyDescent="0.2">
      <c r="B19" s="107" t="s">
        <v>136</v>
      </c>
      <c r="C19" s="74" t="s">
        <v>137</v>
      </c>
      <c r="D19" s="75" t="s">
        <v>359</v>
      </c>
      <c r="E19" s="8">
        <f>602+4</f>
        <v>606</v>
      </c>
      <c r="F19" s="75">
        <v>0</v>
      </c>
      <c r="G19" s="108">
        <v>0</v>
      </c>
      <c r="H19" s="65"/>
      <c r="I19" s="65"/>
      <c r="J19" s="65"/>
    </row>
    <row r="20" spans="2:10" x14ac:dyDescent="0.2">
      <c r="B20" s="107" t="s">
        <v>129</v>
      </c>
      <c r="C20" s="74" t="s">
        <v>137</v>
      </c>
      <c r="D20" s="75" t="s">
        <v>359</v>
      </c>
      <c r="E20" s="8">
        <f>713+5</f>
        <v>718</v>
      </c>
      <c r="F20" s="75" t="s">
        <v>359</v>
      </c>
      <c r="G20" s="108">
        <v>15</v>
      </c>
      <c r="H20" s="65"/>
      <c r="I20" s="65"/>
      <c r="J20" s="65"/>
    </row>
    <row r="21" spans="2:10" x14ac:dyDescent="0.2">
      <c r="B21" s="109" t="s">
        <v>138</v>
      </c>
      <c r="C21" s="78" t="s">
        <v>137</v>
      </c>
      <c r="D21" s="79" t="s">
        <v>359</v>
      </c>
      <c r="E21" s="104">
        <f>SUM(E16:E20)</f>
        <v>1716</v>
      </c>
      <c r="F21" s="79" t="s">
        <v>359</v>
      </c>
      <c r="G21" s="110">
        <f>SUM(G16:G20)</f>
        <v>345</v>
      </c>
      <c r="H21" s="65"/>
      <c r="I21" s="65"/>
      <c r="J21" s="65"/>
    </row>
    <row r="22" spans="2:10" x14ac:dyDescent="0.2">
      <c r="B22" s="107" t="s">
        <v>198</v>
      </c>
      <c r="C22" s="74" t="s">
        <v>19</v>
      </c>
      <c r="D22" s="75">
        <v>46</v>
      </c>
      <c r="E22" s="8">
        <v>46</v>
      </c>
      <c r="F22" s="75">
        <v>46</v>
      </c>
      <c r="G22" s="108">
        <v>46</v>
      </c>
      <c r="H22" s="65"/>
      <c r="I22" s="65"/>
      <c r="J22" s="65"/>
    </row>
    <row r="23" spans="2:10" x14ac:dyDescent="0.2">
      <c r="B23" s="109" t="s">
        <v>295</v>
      </c>
      <c r="C23" s="78" t="s">
        <v>19</v>
      </c>
      <c r="D23" s="79">
        <f>D22</f>
        <v>46</v>
      </c>
      <c r="E23" s="104">
        <f t="shared" ref="E23:G23" si="2">E22</f>
        <v>46</v>
      </c>
      <c r="F23" s="79">
        <f t="shared" si="2"/>
        <v>46</v>
      </c>
      <c r="G23" s="110">
        <f t="shared" si="2"/>
        <v>46</v>
      </c>
      <c r="H23" s="65"/>
      <c r="I23" s="65"/>
      <c r="J23" s="65"/>
    </row>
    <row r="24" spans="2:10" x14ac:dyDescent="0.2">
      <c r="B24" s="109" t="s">
        <v>38</v>
      </c>
      <c r="C24" s="78" t="s">
        <v>39</v>
      </c>
      <c r="D24" s="79">
        <v>292</v>
      </c>
      <c r="E24" s="104">
        <f>188+1</f>
        <v>189</v>
      </c>
      <c r="F24" s="79">
        <v>0</v>
      </c>
      <c r="G24" s="110">
        <v>0</v>
      </c>
      <c r="H24" s="65"/>
      <c r="I24" s="65"/>
      <c r="J24" s="65"/>
    </row>
    <row r="25" spans="2:10" x14ac:dyDescent="0.2">
      <c r="B25" s="111" t="s">
        <v>99</v>
      </c>
      <c r="C25" s="63"/>
      <c r="D25" s="64"/>
      <c r="E25" s="66">
        <f>SUM(E24,E23,E21)</f>
        <v>1951</v>
      </c>
      <c r="F25" s="90"/>
      <c r="G25" s="71">
        <f>SUM(G24,G23,G21)</f>
        <v>391</v>
      </c>
      <c r="H25" s="65"/>
      <c r="I25" s="65"/>
      <c r="J25" s="65"/>
    </row>
    <row r="26" spans="2:10" x14ac:dyDescent="0.2">
      <c r="B26" s="107" t="s">
        <v>139</v>
      </c>
      <c r="C26" s="74" t="s">
        <v>29</v>
      </c>
      <c r="D26" s="75">
        <v>47</v>
      </c>
      <c r="E26" s="8">
        <v>57</v>
      </c>
      <c r="F26" s="75">
        <v>47</v>
      </c>
      <c r="G26" s="108">
        <v>57</v>
      </c>
      <c r="H26" s="65"/>
      <c r="I26" s="65"/>
      <c r="J26" s="65"/>
    </row>
    <row r="27" spans="2:10" x14ac:dyDescent="0.2">
      <c r="B27" s="107" t="s">
        <v>140</v>
      </c>
      <c r="C27" s="74" t="s">
        <v>29</v>
      </c>
      <c r="D27" s="75">
        <v>95</v>
      </c>
      <c r="E27" s="8">
        <v>117</v>
      </c>
      <c r="F27" s="75">
        <v>95</v>
      </c>
      <c r="G27" s="108">
        <v>117</v>
      </c>
      <c r="H27" s="65"/>
      <c r="I27" s="65"/>
      <c r="J27" s="65"/>
    </row>
    <row r="28" spans="2:10" x14ac:dyDescent="0.2">
      <c r="B28" s="107" t="s">
        <v>141</v>
      </c>
      <c r="C28" s="74" t="s">
        <v>29</v>
      </c>
      <c r="D28" s="75">
        <v>192</v>
      </c>
      <c r="E28" s="8">
        <v>223</v>
      </c>
      <c r="F28" s="75">
        <v>0</v>
      </c>
      <c r="G28" s="108">
        <v>0</v>
      </c>
      <c r="H28" s="65"/>
      <c r="I28" s="65"/>
      <c r="J28" s="65"/>
    </row>
    <row r="29" spans="2:10" x14ac:dyDescent="0.2">
      <c r="B29" s="107" t="s">
        <v>346</v>
      </c>
      <c r="C29" s="74" t="s">
        <v>29</v>
      </c>
      <c r="D29" s="75">
        <v>19</v>
      </c>
      <c r="E29" s="8">
        <v>21</v>
      </c>
      <c r="F29" s="75">
        <v>0</v>
      </c>
      <c r="G29" s="108">
        <v>0</v>
      </c>
      <c r="H29" s="65"/>
      <c r="I29" s="65"/>
      <c r="J29" s="65"/>
    </row>
    <row r="30" spans="2:10" x14ac:dyDescent="0.2">
      <c r="B30" s="109" t="s">
        <v>143</v>
      </c>
      <c r="C30" s="78" t="s">
        <v>29</v>
      </c>
      <c r="D30" s="79">
        <f>SUM(D26:D29)</f>
        <v>353</v>
      </c>
      <c r="E30" s="104">
        <f t="shared" ref="E30:G30" si="3">SUM(E26:E29)</f>
        <v>418</v>
      </c>
      <c r="F30" s="79">
        <f t="shared" si="3"/>
        <v>142</v>
      </c>
      <c r="G30" s="110">
        <f t="shared" si="3"/>
        <v>174</v>
      </c>
      <c r="H30" s="65"/>
      <c r="I30" s="65"/>
      <c r="J30" s="65"/>
    </row>
    <row r="31" spans="2:10" x14ac:dyDescent="0.2">
      <c r="B31" s="107" t="s">
        <v>43</v>
      </c>
      <c r="C31" s="74" t="s">
        <v>29</v>
      </c>
      <c r="D31" s="75">
        <v>8</v>
      </c>
      <c r="E31" s="8">
        <v>9</v>
      </c>
      <c r="F31" s="75">
        <v>8</v>
      </c>
      <c r="G31" s="108">
        <v>9</v>
      </c>
      <c r="H31" s="65"/>
      <c r="I31" s="65"/>
      <c r="J31" s="65"/>
    </row>
    <row r="32" spans="2:10" x14ac:dyDescent="0.2">
      <c r="B32" s="107" t="s">
        <v>201</v>
      </c>
      <c r="C32" s="74" t="s">
        <v>29</v>
      </c>
      <c r="D32" s="75">
        <v>48</v>
      </c>
      <c r="E32" s="8">
        <v>56</v>
      </c>
      <c r="F32" s="75">
        <v>48</v>
      </c>
      <c r="G32" s="108">
        <v>56</v>
      </c>
      <c r="H32" s="65"/>
      <c r="I32" s="65"/>
      <c r="J32" s="65"/>
    </row>
    <row r="33" spans="2:10" x14ac:dyDescent="0.2">
      <c r="B33" s="107" t="s">
        <v>175</v>
      </c>
      <c r="C33" s="74" t="s">
        <v>29</v>
      </c>
      <c r="D33" s="75">
        <v>29</v>
      </c>
      <c r="E33" s="8">
        <v>35</v>
      </c>
      <c r="F33" s="75">
        <v>29</v>
      </c>
      <c r="G33" s="108">
        <v>35</v>
      </c>
      <c r="H33" s="65"/>
      <c r="I33" s="65"/>
      <c r="J33" s="65"/>
    </row>
    <row r="34" spans="2:10" x14ac:dyDescent="0.2">
      <c r="B34" s="107" t="s">
        <v>202</v>
      </c>
      <c r="C34" s="74" t="s">
        <v>29</v>
      </c>
      <c r="D34" s="75">
        <v>26</v>
      </c>
      <c r="E34" s="8">
        <v>32</v>
      </c>
      <c r="F34" s="75">
        <v>26</v>
      </c>
      <c r="G34" s="108">
        <v>31</v>
      </c>
      <c r="H34" s="65"/>
      <c r="I34" s="65"/>
      <c r="J34" s="65"/>
    </row>
    <row r="35" spans="2:10" x14ac:dyDescent="0.2">
      <c r="B35" s="107" t="s">
        <v>203</v>
      </c>
      <c r="C35" s="74" t="s">
        <v>29</v>
      </c>
      <c r="D35" s="75">
        <v>102</v>
      </c>
      <c r="E35" s="8">
        <v>125</v>
      </c>
      <c r="F35" s="75">
        <v>102</v>
      </c>
      <c r="G35" s="108">
        <v>125</v>
      </c>
      <c r="H35" s="65"/>
      <c r="I35" s="65"/>
      <c r="J35" s="65"/>
    </row>
    <row r="36" spans="2:10" x14ac:dyDescent="0.2">
      <c r="B36" s="107" t="s">
        <v>169</v>
      </c>
      <c r="C36" s="74" t="s">
        <v>29</v>
      </c>
      <c r="D36" s="75">
        <v>7</v>
      </c>
      <c r="E36" s="8">
        <v>9</v>
      </c>
      <c r="F36" s="75">
        <v>7</v>
      </c>
      <c r="G36" s="108">
        <v>9</v>
      </c>
      <c r="H36" s="65"/>
      <c r="I36" s="65"/>
      <c r="J36" s="65"/>
    </row>
    <row r="37" spans="2:10" x14ac:dyDescent="0.2">
      <c r="B37" s="109" t="s">
        <v>144</v>
      </c>
      <c r="C37" s="78" t="s">
        <v>29</v>
      </c>
      <c r="D37" s="79">
        <f>SUM(D31:D36)</f>
        <v>220</v>
      </c>
      <c r="E37" s="104">
        <f t="shared" ref="E37:G37" si="4">SUM(E31:E36)</f>
        <v>266</v>
      </c>
      <c r="F37" s="79">
        <f t="shared" si="4"/>
        <v>220</v>
      </c>
      <c r="G37" s="110">
        <f t="shared" si="4"/>
        <v>265</v>
      </c>
      <c r="H37" s="65"/>
      <c r="I37" s="65"/>
      <c r="J37" s="65"/>
    </row>
    <row r="38" spans="2:10" x14ac:dyDescent="0.2">
      <c r="B38" s="109" t="s">
        <v>50</v>
      </c>
      <c r="C38" s="78" t="s">
        <v>29</v>
      </c>
      <c r="D38" s="79">
        <v>270</v>
      </c>
      <c r="E38" s="104">
        <v>321</v>
      </c>
      <c r="F38" s="79">
        <v>0</v>
      </c>
      <c r="G38" s="110">
        <v>0</v>
      </c>
      <c r="H38" s="65"/>
      <c r="I38" s="65"/>
      <c r="J38" s="65"/>
    </row>
    <row r="39" spans="2:10" x14ac:dyDescent="0.2">
      <c r="B39" s="111" t="s">
        <v>100</v>
      </c>
      <c r="C39" s="63"/>
      <c r="D39" s="64"/>
      <c r="E39" s="66">
        <f>SUM(E38,E37,E30)</f>
        <v>1005</v>
      </c>
      <c r="F39" s="90"/>
      <c r="G39" s="71">
        <f>SUM(G38,G37,G30)</f>
        <v>439</v>
      </c>
      <c r="H39" s="65"/>
      <c r="I39" s="65"/>
      <c r="J39" s="65"/>
    </row>
    <row r="40" spans="2:10" x14ac:dyDescent="0.2">
      <c r="B40" s="109" t="s">
        <v>150</v>
      </c>
      <c r="C40" s="78" t="s">
        <v>19</v>
      </c>
      <c r="D40" s="79">
        <v>46</v>
      </c>
      <c r="E40" s="104">
        <v>46</v>
      </c>
      <c r="F40" s="79">
        <v>46</v>
      </c>
      <c r="G40" s="110">
        <v>46</v>
      </c>
      <c r="H40" s="65"/>
      <c r="I40" s="65"/>
      <c r="J40" s="65"/>
    </row>
    <row r="41" spans="2:10" x14ac:dyDescent="0.2">
      <c r="B41" s="107" t="s">
        <v>62</v>
      </c>
      <c r="C41" s="74" t="s">
        <v>19</v>
      </c>
      <c r="D41" s="75">
        <v>403</v>
      </c>
      <c r="E41" s="8">
        <f>403-1</f>
        <v>402</v>
      </c>
      <c r="F41" s="75">
        <v>403</v>
      </c>
      <c r="G41" s="108">
        <v>403</v>
      </c>
      <c r="H41" s="65"/>
      <c r="I41" s="65"/>
      <c r="J41" s="65"/>
    </row>
    <row r="42" spans="2:10" x14ac:dyDescent="0.2">
      <c r="B42" s="107" t="s">
        <v>63</v>
      </c>
      <c r="C42" s="74" t="s">
        <v>137</v>
      </c>
      <c r="D42" s="75" t="s">
        <v>325</v>
      </c>
      <c r="E42" s="8">
        <f>811-5</f>
        <v>806</v>
      </c>
      <c r="F42" s="75" t="s">
        <v>325</v>
      </c>
      <c r="G42" s="108">
        <v>811</v>
      </c>
      <c r="H42" s="65"/>
      <c r="I42" s="65"/>
      <c r="J42" s="65"/>
    </row>
    <row r="43" spans="2:10" x14ac:dyDescent="0.2">
      <c r="B43" s="107" t="s">
        <v>67</v>
      </c>
      <c r="C43" s="74" t="s">
        <v>9</v>
      </c>
      <c r="D43" s="75">
        <v>142</v>
      </c>
      <c r="E43" s="8">
        <v>150</v>
      </c>
      <c r="F43" s="75">
        <v>142</v>
      </c>
      <c r="G43" s="108">
        <v>150</v>
      </c>
      <c r="H43" s="65"/>
      <c r="I43" s="65"/>
      <c r="J43" s="65"/>
    </row>
    <row r="44" spans="2:10" x14ac:dyDescent="0.2">
      <c r="B44" s="107" t="s">
        <v>151</v>
      </c>
      <c r="C44" s="74" t="s">
        <v>19</v>
      </c>
      <c r="D44" s="75">
        <v>122</v>
      </c>
      <c r="E44" s="8">
        <v>122</v>
      </c>
      <c r="F44" s="75">
        <v>122</v>
      </c>
      <c r="G44" s="108">
        <v>122</v>
      </c>
      <c r="H44" s="65"/>
      <c r="I44" s="65"/>
      <c r="J44" s="65"/>
    </row>
    <row r="45" spans="2:10" x14ac:dyDescent="0.2">
      <c r="B45" s="107" t="s">
        <v>64</v>
      </c>
      <c r="C45" s="74" t="s">
        <v>137</v>
      </c>
      <c r="D45" s="75" t="s">
        <v>325</v>
      </c>
      <c r="E45" s="8">
        <v>122</v>
      </c>
      <c r="F45" s="75" t="s">
        <v>325</v>
      </c>
      <c r="G45" s="108">
        <v>396</v>
      </c>
      <c r="H45" s="65"/>
      <c r="I45" s="65"/>
      <c r="J45" s="65"/>
    </row>
    <row r="46" spans="2:10" x14ac:dyDescent="0.2">
      <c r="B46" s="109" t="s">
        <v>152</v>
      </c>
      <c r="C46" s="78" t="s">
        <v>137</v>
      </c>
      <c r="D46" s="79" t="s">
        <v>359</v>
      </c>
      <c r="E46" s="104">
        <f>SUM(E41:E45)</f>
        <v>1602</v>
      </c>
      <c r="F46" s="79" t="s">
        <v>359</v>
      </c>
      <c r="G46" s="110">
        <f>SUM(G41:G45)</f>
        <v>1882</v>
      </c>
      <c r="H46" s="65"/>
      <c r="I46" s="65"/>
      <c r="J46" s="65"/>
    </row>
    <row r="47" spans="2:10" x14ac:dyDescent="0.2">
      <c r="B47" s="111" t="s">
        <v>101</v>
      </c>
      <c r="C47" s="63"/>
      <c r="D47" s="64"/>
      <c r="E47" s="66">
        <f>SUM(E46,E40)</f>
        <v>1648</v>
      </c>
      <c r="F47" s="90"/>
      <c r="G47" s="71">
        <f>SUM(G46,G40)</f>
        <v>1928</v>
      </c>
      <c r="H47" s="65"/>
      <c r="I47" s="65"/>
      <c r="J47" s="65"/>
    </row>
    <row r="48" spans="2:10" x14ac:dyDescent="0.2">
      <c r="B48" s="112" t="s">
        <v>123</v>
      </c>
      <c r="C48" s="113"/>
      <c r="D48" s="114"/>
      <c r="E48" s="115">
        <f>SUM(E47,E39,E25,E15)</f>
        <v>6923</v>
      </c>
      <c r="F48" s="116"/>
      <c r="G48" s="115">
        <f>SUM(G47,G39,G25,G15)</f>
        <v>4271</v>
      </c>
      <c r="H48" s="65"/>
      <c r="I48" s="65"/>
      <c r="J48" s="65"/>
    </row>
  </sheetData>
  <mergeCells count="3">
    <mergeCell ref="D2:E2"/>
    <mergeCell ref="F2:G2"/>
    <mergeCell ref="B2:B3"/>
  </mergeCells>
  <printOptions horizontalCentered="1" verticalCentered="1"/>
  <pageMargins left="0.23622047244094491" right="0.23622047244094491" top="0.74803149606299213" bottom="0.74803149606299213" header="0.31496062992125984" footer="0.31496062992125984"/>
  <pageSetup paperSize="9" scale="78" orientation="landscape" r:id="rId1"/>
  <ignoredErrors>
    <ignoredError sqref="E46 G4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06D4-74B2-43D0-91CF-8211B6DC3A4F}">
  <sheetPr>
    <tabColor theme="4"/>
    <pageSetUpPr fitToPage="1"/>
  </sheetPr>
  <dimension ref="A1"/>
  <sheetViews>
    <sheetView showGridLines="0" view="pageBreakPreview" zoomScaleNormal="100" zoomScaleSheetLayoutView="100" workbookViewId="0"/>
  </sheetViews>
  <sheetFormatPr defaultRowHeight="15" x14ac:dyDescent="0.25"/>
  <sheetData/>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P51"/>
  <sheetViews>
    <sheetView showGridLines="0" view="pageBreakPreview" zoomScale="60" zoomScaleNormal="100" workbookViewId="0">
      <selection activeCell="R30" sqref="R30"/>
    </sheetView>
  </sheetViews>
  <sheetFormatPr defaultColWidth="8.7109375" defaultRowHeight="12.75" x14ac:dyDescent="0.25"/>
  <cols>
    <col min="1" max="1" width="2.85546875" style="131" customWidth="1"/>
    <col min="2" max="2" width="35.5703125" style="131" customWidth="1"/>
    <col min="3" max="3" width="10.140625" style="130" customWidth="1"/>
    <col min="4" max="9" width="10.140625" style="131" customWidth="1"/>
    <col min="10" max="10" width="15" style="132" bestFit="1" customWidth="1"/>
    <col min="11" max="11" width="11.140625" style="131" customWidth="1"/>
    <col min="12" max="14" width="10.140625" style="131" customWidth="1"/>
    <col min="15" max="15" width="8.7109375" style="131"/>
    <col min="16" max="16" width="11.140625" style="131" customWidth="1"/>
    <col min="17" max="17" width="11.7109375" style="131" customWidth="1"/>
    <col min="18" max="18" width="11.28515625" style="131" customWidth="1"/>
    <col min="19" max="16384" width="8.7109375" style="131"/>
  </cols>
  <sheetData>
    <row r="1" spans="2:16" ht="15" x14ac:dyDescent="0.25">
      <c r="B1" s="129" t="s">
        <v>94</v>
      </c>
    </row>
    <row r="2" spans="2:16" ht="26.1" customHeight="1" x14ac:dyDescent="0.25">
      <c r="B2" s="372" t="s">
        <v>27</v>
      </c>
      <c r="C2" s="133"/>
      <c r="D2" s="371" t="s">
        <v>276</v>
      </c>
      <c r="E2" s="371"/>
      <c r="F2" s="133"/>
      <c r="G2" s="371" t="s">
        <v>277</v>
      </c>
      <c r="H2" s="371"/>
      <c r="I2" s="133"/>
      <c r="J2" s="134" t="s">
        <v>278</v>
      </c>
      <c r="K2" s="371" t="s">
        <v>279</v>
      </c>
      <c r="L2" s="371"/>
      <c r="M2" s="371" t="s">
        <v>383</v>
      </c>
      <c r="N2" s="371"/>
    </row>
    <row r="3" spans="2:16" ht="26.25" x14ac:dyDescent="0.25">
      <c r="B3" s="372"/>
      <c r="C3" s="134" t="s">
        <v>188</v>
      </c>
      <c r="D3" s="134" t="s">
        <v>215</v>
      </c>
      <c r="E3" s="134" t="s">
        <v>216</v>
      </c>
      <c r="F3" s="134" t="s">
        <v>3</v>
      </c>
      <c r="G3" s="134" t="s">
        <v>4</v>
      </c>
      <c r="H3" s="134" t="s">
        <v>5</v>
      </c>
      <c r="I3" s="134" t="s">
        <v>233</v>
      </c>
      <c r="J3" s="134" t="s">
        <v>1</v>
      </c>
      <c r="K3" s="134" t="s">
        <v>116</v>
      </c>
      <c r="L3" s="134" t="s">
        <v>114</v>
      </c>
      <c r="M3" s="134" t="s">
        <v>178</v>
      </c>
      <c r="N3" s="134" t="s">
        <v>361</v>
      </c>
    </row>
    <row r="4" spans="2:16" ht="18" customHeight="1" x14ac:dyDescent="0.25">
      <c r="B4" s="135" t="s">
        <v>217</v>
      </c>
      <c r="C4" s="136"/>
      <c r="D4" s="137"/>
      <c r="E4" s="138"/>
      <c r="F4" s="139"/>
      <c r="G4" s="139"/>
      <c r="H4" s="139"/>
      <c r="I4" s="139"/>
      <c r="J4" s="139"/>
      <c r="K4" s="139"/>
      <c r="L4" s="139"/>
      <c r="M4" s="139"/>
      <c r="N4" s="140"/>
    </row>
    <row r="5" spans="2:16" ht="13.5" customHeight="1" x14ac:dyDescent="0.25">
      <c r="B5" s="141" t="s">
        <v>13</v>
      </c>
      <c r="C5" s="142" t="s">
        <v>9</v>
      </c>
      <c r="D5" s="143">
        <v>2000</v>
      </c>
      <c r="E5" s="144">
        <v>500</v>
      </c>
      <c r="F5" s="142" t="s">
        <v>11</v>
      </c>
      <c r="G5" s="145">
        <v>40787</v>
      </c>
      <c r="H5" s="145">
        <v>42124</v>
      </c>
      <c r="I5" s="144">
        <v>26</v>
      </c>
      <c r="J5" s="142" t="s">
        <v>384</v>
      </c>
      <c r="K5" s="146" t="s">
        <v>186</v>
      </c>
      <c r="L5" s="146">
        <v>0.08</v>
      </c>
      <c r="M5" s="147">
        <v>230</v>
      </c>
      <c r="N5" s="148">
        <v>114</v>
      </c>
    </row>
    <row r="6" spans="2:16" ht="13.5" customHeight="1" x14ac:dyDescent="0.25">
      <c r="B6" s="141" t="s">
        <v>14</v>
      </c>
      <c r="C6" s="142" t="s">
        <v>9</v>
      </c>
      <c r="D6" s="143">
        <v>2500</v>
      </c>
      <c r="E6" s="144">
        <v>500</v>
      </c>
      <c r="F6" s="142" t="s">
        <v>11</v>
      </c>
      <c r="G6" s="145">
        <v>42125</v>
      </c>
      <c r="H6" s="145">
        <v>43250</v>
      </c>
      <c r="I6" s="144">
        <v>174</v>
      </c>
      <c r="J6" s="142" t="s">
        <v>384</v>
      </c>
      <c r="K6" s="146" t="s">
        <v>186</v>
      </c>
      <c r="L6" s="146">
        <v>0.08</v>
      </c>
      <c r="M6" s="147">
        <v>1073</v>
      </c>
      <c r="N6" s="148">
        <v>523</v>
      </c>
    </row>
    <row r="7" spans="2:16" ht="13.5" customHeight="1" x14ac:dyDescent="0.25">
      <c r="B7" s="141" t="s">
        <v>15</v>
      </c>
      <c r="C7" s="142" t="s">
        <v>9</v>
      </c>
      <c r="D7" s="143">
        <v>4000</v>
      </c>
      <c r="E7" s="144">
        <v>500</v>
      </c>
      <c r="F7" s="142" t="s">
        <v>11</v>
      </c>
      <c r="G7" s="145">
        <v>43221</v>
      </c>
      <c r="H7" s="145">
        <v>44316</v>
      </c>
      <c r="I7" s="144">
        <f>483+1</f>
        <v>484</v>
      </c>
      <c r="J7" s="142" t="s">
        <v>384</v>
      </c>
      <c r="K7" s="146" t="s">
        <v>186</v>
      </c>
      <c r="L7" s="146">
        <v>0.08</v>
      </c>
      <c r="M7" s="147">
        <v>3915</v>
      </c>
      <c r="N7" s="148">
        <v>3073</v>
      </c>
    </row>
    <row r="8" spans="2:16" ht="13.5" customHeight="1" x14ac:dyDescent="0.25">
      <c r="B8" s="141" t="s">
        <v>16</v>
      </c>
      <c r="C8" s="142" t="s">
        <v>9</v>
      </c>
      <c r="D8" s="143">
        <v>7705</v>
      </c>
      <c r="E8" s="144">
        <v>417</v>
      </c>
      <c r="F8" s="142" t="s">
        <v>22</v>
      </c>
      <c r="G8" s="145">
        <v>44316</v>
      </c>
      <c r="H8" s="145">
        <v>46783</v>
      </c>
      <c r="I8" s="144">
        <v>201</v>
      </c>
      <c r="J8" s="142" t="s">
        <v>385</v>
      </c>
      <c r="K8" s="146" t="s">
        <v>186</v>
      </c>
      <c r="L8" s="146">
        <v>0.08</v>
      </c>
      <c r="M8" s="147">
        <v>8310</v>
      </c>
      <c r="N8" s="148">
        <v>8310</v>
      </c>
    </row>
    <row r="9" spans="2:16" x14ac:dyDescent="0.25">
      <c r="B9" s="141" t="s">
        <v>32</v>
      </c>
      <c r="C9" s="142"/>
      <c r="D9" s="149"/>
      <c r="E9" s="150"/>
      <c r="F9" s="142"/>
      <c r="G9" s="142"/>
      <c r="H9" s="142"/>
      <c r="I9" s="150"/>
      <c r="J9" s="142"/>
      <c r="K9" s="142"/>
      <c r="L9" s="142"/>
      <c r="M9" s="147">
        <v>847.08157707501721</v>
      </c>
      <c r="N9" s="148">
        <v>846</v>
      </c>
    </row>
    <row r="10" spans="2:16" s="158" customFormat="1" ht="13.5" customHeight="1" x14ac:dyDescent="0.25">
      <c r="B10" s="151" t="s">
        <v>218</v>
      </c>
      <c r="C10" s="152"/>
      <c r="D10" s="153"/>
      <c r="E10" s="154"/>
      <c r="F10" s="155"/>
      <c r="G10" s="155"/>
      <c r="H10" s="155"/>
      <c r="I10" s="154"/>
      <c r="J10" s="155"/>
      <c r="K10" s="155"/>
      <c r="L10" s="155"/>
      <c r="M10" s="156">
        <f>SUM(M5:M9)</f>
        <v>14375.081577075018</v>
      </c>
      <c r="N10" s="157">
        <f>SUM(N5:N9)</f>
        <v>12866</v>
      </c>
    </row>
    <row r="11" spans="2:16" ht="13.5" customHeight="1" x14ac:dyDescent="0.25">
      <c r="B11" s="135" t="s">
        <v>219</v>
      </c>
      <c r="C11" s="136"/>
      <c r="D11" s="159"/>
      <c r="E11" s="160"/>
      <c r="F11" s="139"/>
      <c r="G11" s="139"/>
      <c r="H11" s="139"/>
      <c r="I11" s="160"/>
      <c r="J11" s="139"/>
      <c r="K11" s="139"/>
      <c r="L11" s="139"/>
      <c r="M11" s="161"/>
      <c r="N11" s="162"/>
      <c r="P11" s="131" t="s">
        <v>386</v>
      </c>
    </row>
    <row r="12" spans="2:16" ht="13.5" customHeight="1" x14ac:dyDescent="0.25">
      <c r="B12" s="163">
        <v>2008</v>
      </c>
      <c r="C12" s="142" t="s">
        <v>19</v>
      </c>
      <c r="D12" s="143">
        <v>600</v>
      </c>
      <c r="E12" s="144">
        <v>200</v>
      </c>
      <c r="F12" s="142" t="s">
        <v>11</v>
      </c>
      <c r="G12" s="145">
        <v>39539</v>
      </c>
      <c r="H12" s="145">
        <v>41365</v>
      </c>
      <c r="I12" s="144">
        <v>17</v>
      </c>
      <c r="J12" s="142" t="s">
        <v>325</v>
      </c>
      <c r="K12" s="146" t="s">
        <v>186</v>
      </c>
      <c r="L12" s="146">
        <v>0.08</v>
      </c>
      <c r="M12" s="147"/>
      <c r="N12" s="148">
        <v>0</v>
      </c>
    </row>
    <row r="13" spans="2:16" ht="13.5" customHeight="1" x14ac:dyDescent="0.25">
      <c r="B13" s="141" t="s">
        <v>20</v>
      </c>
      <c r="C13" s="142" t="s">
        <v>19</v>
      </c>
      <c r="D13" s="143">
        <v>491.08092499999998</v>
      </c>
      <c r="E13" s="144">
        <v>200</v>
      </c>
      <c r="F13" s="142" t="s">
        <v>11</v>
      </c>
      <c r="G13" s="145">
        <v>41821</v>
      </c>
      <c r="H13" s="145">
        <v>43831</v>
      </c>
      <c r="I13" s="144">
        <v>143</v>
      </c>
      <c r="J13" s="142" t="s">
        <v>384</v>
      </c>
      <c r="K13" s="146" t="s">
        <v>186</v>
      </c>
      <c r="L13" s="146">
        <v>7.0000000000000007E-2</v>
      </c>
      <c r="M13" s="147">
        <v>366</v>
      </c>
      <c r="N13" s="148">
        <v>240</v>
      </c>
    </row>
    <row r="14" spans="2:16" ht="13.5" customHeight="1" x14ac:dyDescent="0.25">
      <c r="B14" s="141" t="s">
        <v>21</v>
      </c>
      <c r="C14" s="142" t="s">
        <v>19</v>
      </c>
      <c r="D14" s="143">
        <v>905</v>
      </c>
      <c r="E14" s="144">
        <v>107</v>
      </c>
      <c r="F14" s="142" t="s">
        <v>22</v>
      </c>
      <c r="G14" s="145">
        <v>43881</v>
      </c>
      <c r="H14" s="145">
        <v>46254</v>
      </c>
      <c r="I14" s="144">
        <v>87</v>
      </c>
      <c r="J14" s="142" t="s">
        <v>385</v>
      </c>
      <c r="K14" s="146" t="s">
        <v>186</v>
      </c>
      <c r="L14" s="146">
        <v>7.0000000000000007E-2</v>
      </c>
      <c r="M14" s="147">
        <v>905</v>
      </c>
      <c r="N14" s="148">
        <v>905</v>
      </c>
    </row>
    <row r="15" spans="2:16" s="158" customFormat="1" ht="13.5" customHeight="1" x14ac:dyDescent="0.25">
      <c r="B15" s="151" t="s">
        <v>220</v>
      </c>
      <c r="C15" s="152"/>
      <c r="D15" s="153"/>
      <c r="E15" s="154"/>
      <c r="F15" s="155"/>
      <c r="G15" s="155"/>
      <c r="H15" s="155"/>
      <c r="I15" s="154"/>
      <c r="J15" s="155"/>
      <c r="K15" s="155"/>
      <c r="L15" s="155"/>
      <c r="M15" s="156">
        <f>SUM(M11:M14)</f>
        <v>1271</v>
      </c>
      <c r="N15" s="157">
        <f>SUM(N12:N14)</f>
        <v>1145</v>
      </c>
    </row>
    <row r="16" spans="2:16" ht="13.5" customHeight="1" x14ac:dyDescent="0.25">
      <c r="B16" s="135" t="s">
        <v>221</v>
      </c>
      <c r="C16" s="136"/>
      <c r="D16" s="159"/>
      <c r="E16" s="160"/>
      <c r="F16" s="139"/>
      <c r="G16" s="139"/>
      <c r="H16" s="139"/>
      <c r="I16" s="160"/>
      <c r="J16" s="139"/>
      <c r="K16" s="139"/>
      <c r="L16" s="139"/>
      <c r="M16" s="161"/>
      <c r="N16" s="162"/>
    </row>
    <row r="17" spans="2:15" ht="27.75" customHeight="1" x14ac:dyDescent="0.25">
      <c r="B17" s="141" t="s">
        <v>24</v>
      </c>
      <c r="C17" s="142" t="s">
        <v>9</v>
      </c>
      <c r="D17" s="143">
        <v>308</v>
      </c>
      <c r="E17" s="144">
        <v>0</v>
      </c>
      <c r="F17" s="142" t="s">
        <v>11</v>
      </c>
      <c r="G17" s="145">
        <v>42794</v>
      </c>
      <c r="H17" s="145" t="s">
        <v>325</v>
      </c>
      <c r="I17" s="144">
        <v>0</v>
      </c>
      <c r="J17" s="142" t="s">
        <v>384</v>
      </c>
      <c r="K17" s="146" t="s">
        <v>179</v>
      </c>
      <c r="L17" s="146" t="s">
        <v>180</v>
      </c>
      <c r="M17" s="147">
        <v>339</v>
      </c>
      <c r="N17" s="148">
        <v>282</v>
      </c>
    </row>
    <row r="18" spans="2:15" ht="13.5" customHeight="1" x14ac:dyDescent="0.25">
      <c r="B18" s="141" t="s">
        <v>26</v>
      </c>
      <c r="C18" s="142" t="s">
        <v>9</v>
      </c>
      <c r="D18" s="143">
        <v>440</v>
      </c>
      <c r="E18" s="144">
        <v>100</v>
      </c>
      <c r="F18" s="142" t="s">
        <v>22</v>
      </c>
      <c r="G18" s="145">
        <v>44099</v>
      </c>
      <c r="H18" s="145">
        <v>45741</v>
      </c>
      <c r="I18" s="144">
        <v>60</v>
      </c>
      <c r="J18" s="142" t="s">
        <v>384</v>
      </c>
      <c r="K18" s="146" t="s">
        <v>186</v>
      </c>
      <c r="L18" s="146" t="s">
        <v>180</v>
      </c>
      <c r="M18" s="147">
        <v>578</v>
      </c>
      <c r="N18" s="148">
        <v>415</v>
      </c>
    </row>
    <row r="19" spans="2:15" s="158" customFormat="1" ht="13.5" customHeight="1" x14ac:dyDescent="0.25">
      <c r="B19" s="151" t="s">
        <v>222</v>
      </c>
      <c r="C19" s="152"/>
      <c r="D19" s="153"/>
      <c r="E19" s="154"/>
      <c r="F19" s="155"/>
      <c r="G19" s="155"/>
      <c r="H19" s="155"/>
      <c r="I19" s="154"/>
      <c r="J19" s="155"/>
      <c r="K19" s="155"/>
      <c r="L19" s="155"/>
      <c r="M19" s="156">
        <f>M18+M17</f>
        <v>917</v>
      </c>
      <c r="N19" s="157">
        <f>N17+N18</f>
        <v>697</v>
      </c>
    </row>
    <row r="20" spans="2:15" ht="13.5" customHeight="1" x14ac:dyDescent="0.25">
      <c r="B20" s="164" t="s">
        <v>223</v>
      </c>
      <c r="C20" s="136"/>
      <c r="D20" s="159"/>
      <c r="E20" s="160"/>
      <c r="F20" s="139"/>
      <c r="G20" s="139"/>
      <c r="H20" s="139"/>
      <c r="I20" s="160"/>
      <c r="J20" s="139"/>
      <c r="K20" s="139"/>
      <c r="L20" s="139"/>
      <c r="M20" s="161"/>
      <c r="N20" s="162"/>
    </row>
    <row r="21" spans="2:15" ht="13.5" customHeight="1" x14ac:dyDescent="0.25">
      <c r="B21" s="141" t="s">
        <v>28</v>
      </c>
      <c r="C21" s="142" t="s">
        <v>19</v>
      </c>
      <c r="D21" s="143">
        <v>866.23749999999995</v>
      </c>
      <c r="E21" s="144">
        <v>200</v>
      </c>
      <c r="F21" s="142" t="s">
        <v>11</v>
      </c>
      <c r="G21" s="145">
        <v>42460</v>
      </c>
      <c r="H21" s="145">
        <v>43409</v>
      </c>
      <c r="I21" s="144">
        <v>68</v>
      </c>
      <c r="J21" s="142" t="s">
        <v>384</v>
      </c>
      <c r="K21" s="146" t="s">
        <v>286</v>
      </c>
      <c r="L21" s="146">
        <v>0.08</v>
      </c>
      <c r="M21" s="147">
        <v>727</v>
      </c>
      <c r="N21" s="148">
        <v>217</v>
      </c>
    </row>
    <row r="22" spans="2:15" ht="27.75" customHeight="1" x14ac:dyDescent="0.25">
      <c r="B22" s="141" t="s">
        <v>20</v>
      </c>
      <c r="C22" s="142" t="s">
        <v>19</v>
      </c>
      <c r="D22" s="143">
        <v>1650</v>
      </c>
      <c r="E22" s="144">
        <v>200</v>
      </c>
      <c r="F22" s="142" t="s">
        <v>11</v>
      </c>
      <c r="G22" s="145">
        <v>43410</v>
      </c>
      <c r="H22" s="145">
        <v>44273</v>
      </c>
      <c r="I22" s="144">
        <v>203</v>
      </c>
      <c r="J22" s="142" t="s">
        <v>384</v>
      </c>
      <c r="K22" s="146" t="s">
        <v>289</v>
      </c>
      <c r="L22" s="146" t="s">
        <v>306</v>
      </c>
      <c r="M22" s="147">
        <v>1534</v>
      </c>
      <c r="N22" s="148">
        <v>970</v>
      </c>
    </row>
    <row r="23" spans="2:15" ht="27.75" customHeight="1" x14ac:dyDescent="0.25">
      <c r="B23" s="141" t="s">
        <v>21</v>
      </c>
      <c r="C23" s="142" t="s">
        <v>19</v>
      </c>
      <c r="D23" s="143">
        <v>4047</v>
      </c>
      <c r="E23" s="144">
        <v>200</v>
      </c>
      <c r="F23" s="142" t="s">
        <v>22</v>
      </c>
      <c r="G23" s="145">
        <v>44274</v>
      </c>
      <c r="H23" s="145" t="s">
        <v>305</v>
      </c>
      <c r="I23" s="144">
        <v>170</v>
      </c>
      <c r="J23" s="142" t="s">
        <v>385</v>
      </c>
      <c r="K23" s="146" t="s">
        <v>289</v>
      </c>
      <c r="L23" s="146" t="s">
        <v>306</v>
      </c>
      <c r="M23" s="147">
        <v>4022</v>
      </c>
      <c r="N23" s="148">
        <v>3206</v>
      </c>
    </row>
    <row r="24" spans="2:15" ht="27.75" customHeight="1" x14ac:dyDescent="0.25">
      <c r="B24" s="141" t="s">
        <v>350</v>
      </c>
      <c r="C24" s="142" t="s">
        <v>19</v>
      </c>
      <c r="D24" s="143">
        <v>154.80000000000001</v>
      </c>
      <c r="E24" s="373" t="s">
        <v>373</v>
      </c>
      <c r="F24" s="142" t="s">
        <v>185</v>
      </c>
      <c r="G24" s="145">
        <v>45016</v>
      </c>
      <c r="H24" s="145" t="s">
        <v>351</v>
      </c>
      <c r="I24" s="144">
        <v>0</v>
      </c>
      <c r="J24" s="142" t="s">
        <v>18</v>
      </c>
      <c r="K24" s="146" t="s">
        <v>289</v>
      </c>
      <c r="L24" s="146" t="s">
        <v>306</v>
      </c>
      <c r="M24" s="147">
        <v>154.80000000000001</v>
      </c>
      <c r="N24" s="148">
        <v>154.80000000000001</v>
      </c>
    </row>
    <row r="25" spans="2:15" ht="27.75" customHeight="1" x14ac:dyDescent="0.25">
      <c r="B25" s="141" t="s">
        <v>352</v>
      </c>
      <c r="C25" s="142" t="s">
        <v>9</v>
      </c>
      <c r="D25" s="143">
        <v>35</v>
      </c>
      <c r="E25" s="374"/>
      <c r="F25" s="142" t="s">
        <v>185</v>
      </c>
      <c r="G25" s="145">
        <v>45016</v>
      </c>
      <c r="H25" s="145" t="s">
        <v>351</v>
      </c>
      <c r="I25" s="150">
        <v>0</v>
      </c>
      <c r="J25" s="142" t="s">
        <v>18</v>
      </c>
      <c r="K25" s="146" t="s">
        <v>289</v>
      </c>
      <c r="L25" s="146" t="s">
        <v>306</v>
      </c>
      <c r="M25" s="147">
        <v>35</v>
      </c>
      <c r="N25" s="148">
        <v>35</v>
      </c>
    </row>
    <row r="26" spans="2:15" x14ac:dyDescent="0.25">
      <c r="B26" s="141" t="s">
        <v>32</v>
      </c>
      <c r="C26" s="142"/>
      <c r="D26" s="149"/>
      <c r="E26" s="150"/>
      <c r="F26" s="142"/>
      <c r="G26" s="145"/>
      <c r="H26" s="145"/>
      <c r="I26" s="150"/>
      <c r="J26" s="142"/>
      <c r="K26" s="142"/>
      <c r="L26" s="142"/>
      <c r="M26" s="147">
        <f>M27-SUM(M20:M25)</f>
        <v>1821.1999999999998</v>
      </c>
      <c r="N26" s="148">
        <f>N27-SUM(N20:N25)</f>
        <v>1818.1999999999998</v>
      </c>
    </row>
    <row r="27" spans="2:15" s="158" customFormat="1" ht="13.5" customHeight="1" x14ac:dyDescent="0.25">
      <c r="B27" s="151" t="s">
        <v>224</v>
      </c>
      <c r="C27" s="152"/>
      <c r="D27" s="153"/>
      <c r="E27" s="154"/>
      <c r="F27" s="155"/>
      <c r="G27" s="155"/>
      <c r="H27" s="155"/>
      <c r="I27" s="154"/>
      <c r="J27" s="155"/>
      <c r="K27" s="155"/>
      <c r="L27" s="155"/>
      <c r="M27" s="156">
        <v>8294</v>
      </c>
      <c r="N27" s="157">
        <v>6401</v>
      </c>
    </row>
    <row r="28" spans="2:15" ht="13.5" customHeight="1" x14ac:dyDescent="0.25">
      <c r="B28" s="135" t="s">
        <v>225</v>
      </c>
      <c r="C28" s="136"/>
      <c r="D28" s="159"/>
      <c r="E28" s="160"/>
      <c r="F28" s="139"/>
      <c r="G28" s="139"/>
      <c r="H28" s="139"/>
      <c r="I28" s="160"/>
      <c r="J28" s="139"/>
      <c r="K28" s="139"/>
      <c r="L28" s="139"/>
      <c r="M28" s="161"/>
      <c r="N28" s="162"/>
    </row>
    <row r="29" spans="2:15" ht="13.5" customHeight="1" x14ac:dyDescent="0.25">
      <c r="B29" s="141" t="s">
        <v>184</v>
      </c>
      <c r="C29" s="142" t="s">
        <v>9</v>
      </c>
      <c r="D29" s="143">
        <v>898</v>
      </c>
      <c r="E29" s="144">
        <v>100</v>
      </c>
      <c r="F29" s="142" t="s">
        <v>22</v>
      </c>
      <c r="G29" s="145">
        <v>43595</v>
      </c>
      <c r="H29" s="145">
        <v>45971</v>
      </c>
      <c r="I29" s="144">
        <v>78</v>
      </c>
      <c r="J29" s="142" t="s">
        <v>385</v>
      </c>
      <c r="K29" s="146" t="s">
        <v>186</v>
      </c>
      <c r="L29" s="146">
        <v>0.08</v>
      </c>
      <c r="M29" s="147">
        <v>967</v>
      </c>
      <c r="N29" s="148">
        <v>967</v>
      </c>
    </row>
    <row r="30" spans="2:15" ht="13.5" customHeight="1" x14ac:dyDescent="0.25">
      <c r="B30" s="141" t="s">
        <v>304</v>
      </c>
      <c r="C30" s="142" t="s">
        <v>9</v>
      </c>
      <c r="D30" s="143">
        <v>129</v>
      </c>
      <c r="E30" s="144" t="s">
        <v>374</v>
      </c>
      <c r="F30" s="142" t="s">
        <v>185</v>
      </c>
      <c r="G30" s="145" t="s">
        <v>194</v>
      </c>
      <c r="H30" s="145" t="s">
        <v>353</v>
      </c>
      <c r="I30" s="144"/>
      <c r="J30" s="142" t="s">
        <v>18</v>
      </c>
      <c r="K30" s="146" t="s">
        <v>186</v>
      </c>
      <c r="L30" s="146">
        <v>0.08</v>
      </c>
      <c r="M30" s="147">
        <v>140</v>
      </c>
      <c r="N30" s="148">
        <v>0</v>
      </c>
      <c r="O30" s="165"/>
    </row>
    <row r="31" spans="2:15" s="158" customFormat="1" ht="13.5" customHeight="1" x14ac:dyDescent="0.25">
      <c r="B31" s="151" t="s">
        <v>226</v>
      </c>
      <c r="C31" s="152"/>
      <c r="D31" s="153"/>
      <c r="E31" s="156"/>
      <c r="F31" s="155"/>
      <c r="G31" s="155"/>
      <c r="H31" s="155"/>
      <c r="I31" s="154"/>
      <c r="J31" s="155"/>
      <c r="K31" s="155"/>
      <c r="L31" s="155"/>
      <c r="M31" s="156">
        <f>M29+M30</f>
        <v>1107</v>
      </c>
      <c r="N31" s="157">
        <f>SUM(N29:N30)</f>
        <v>967</v>
      </c>
    </row>
    <row r="32" spans="2:15" s="158" customFormat="1" ht="13.5" customHeight="1" x14ac:dyDescent="0.25">
      <c r="B32" s="135" t="s">
        <v>227</v>
      </c>
      <c r="C32" s="136"/>
      <c r="D32" s="159"/>
      <c r="E32" s="160"/>
      <c r="F32" s="139"/>
      <c r="G32" s="139"/>
      <c r="H32" s="139"/>
      <c r="I32" s="160"/>
      <c r="J32" s="139"/>
      <c r="K32" s="139"/>
      <c r="L32" s="139"/>
      <c r="M32" s="161"/>
      <c r="N32" s="162"/>
    </row>
    <row r="33" spans="2:16" s="158" customFormat="1" ht="21.6" customHeight="1" x14ac:dyDescent="0.25">
      <c r="B33" s="166" t="s">
        <v>147</v>
      </c>
      <c r="C33" s="142" t="s">
        <v>19</v>
      </c>
      <c r="D33" s="143">
        <v>202</v>
      </c>
      <c r="E33" s="144" t="s">
        <v>373</v>
      </c>
      <c r="F33" s="142" t="s">
        <v>185</v>
      </c>
      <c r="G33" s="145">
        <v>44621</v>
      </c>
      <c r="H33" s="145">
        <v>46752</v>
      </c>
      <c r="I33" s="144">
        <f>39+1</f>
        <v>40</v>
      </c>
      <c r="J33" s="142" t="s">
        <v>385</v>
      </c>
      <c r="K33" s="167" t="s">
        <v>290</v>
      </c>
      <c r="L33" s="167" t="s">
        <v>287</v>
      </c>
      <c r="M33" s="147">
        <v>202</v>
      </c>
      <c r="N33" s="148">
        <v>202</v>
      </c>
      <c r="P33" s="158" t="s">
        <v>386</v>
      </c>
    </row>
    <row r="34" spans="2:16" s="158" customFormat="1" ht="13.5" customHeight="1" x14ac:dyDescent="0.25">
      <c r="B34" s="151" t="s">
        <v>228</v>
      </c>
      <c r="C34" s="152"/>
      <c r="D34" s="153"/>
      <c r="E34" s="156"/>
      <c r="F34" s="155"/>
      <c r="G34" s="155"/>
      <c r="H34" s="155"/>
      <c r="I34" s="154"/>
      <c r="J34" s="155"/>
      <c r="K34" s="155"/>
      <c r="L34" s="155"/>
      <c r="M34" s="156">
        <v>202</v>
      </c>
      <c r="N34" s="157">
        <f>N33</f>
        <v>202</v>
      </c>
    </row>
    <row r="35" spans="2:16" ht="13.5" customHeight="1" x14ac:dyDescent="0.25">
      <c r="B35" s="164" t="s">
        <v>229</v>
      </c>
      <c r="C35" s="136"/>
      <c r="D35" s="159"/>
      <c r="E35" s="161"/>
      <c r="F35" s="139"/>
      <c r="G35" s="139"/>
      <c r="H35" s="139"/>
      <c r="I35" s="160"/>
      <c r="J35" s="139"/>
      <c r="K35" s="139"/>
      <c r="L35" s="139"/>
      <c r="M35" s="161"/>
      <c r="N35" s="162"/>
    </row>
    <row r="36" spans="2:16" ht="47.25" customHeight="1" x14ac:dyDescent="0.25">
      <c r="B36" s="141" t="s">
        <v>283</v>
      </c>
      <c r="C36" s="142" t="s">
        <v>29</v>
      </c>
      <c r="D36" s="143">
        <v>1287</v>
      </c>
      <c r="E36" s="150" t="s">
        <v>10</v>
      </c>
      <c r="F36" s="142" t="s">
        <v>30</v>
      </c>
      <c r="G36" s="145" t="s">
        <v>325</v>
      </c>
      <c r="H36" s="145" t="s">
        <v>325</v>
      </c>
      <c r="I36" s="150" t="s">
        <v>10</v>
      </c>
      <c r="J36" s="168" t="s">
        <v>31</v>
      </c>
      <c r="K36" s="142" t="s">
        <v>288</v>
      </c>
      <c r="L36" s="146">
        <v>0.08</v>
      </c>
      <c r="M36" s="147">
        <v>1562</v>
      </c>
      <c r="N36" s="148">
        <v>1562</v>
      </c>
    </row>
    <row r="37" spans="2:16" s="158" customFormat="1" ht="13.5" customHeight="1" x14ac:dyDescent="0.25">
      <c r="B37" s="151" t="s">
        <v>230</v>
      </c>
      <c r="C37" s="152"/>
      <c r="D37" s="153"/>
      <c r="E37" s="156"/>
      <c r="F37" s="155"/>
      <c r="G37" s="155"/>
      <c r="H37" s="155"/>
      <c r="I37" s="154"/>
      <c r="J37" s="155"/>
      <c r="K37" s="155"/>
      <c r="L37" s="155"/>
      <c r="M37" s="156">
        <f>M36</f>
        <v>1562</v>
      </c>
      <c r="N37" s="157">
        <f>N36</f>
        <v>1562</v>
      </c>
    </row>
    <row r="38" spans="2:16" ht="13.5" customHeight="1" x14ac:dyDescent="0.25">
      <c r="B38" s="169" t="s">
        <v>213</v>
      </c>
      <c r="C38" s="170"/>
      <c r="D38" s="170"/>
      <c r="E38" s="171"/>
      <c r="F38" s="171"/>
      <c r="G38" s="171"/>
      <c r="H38" s="171"/>
      <c r="I38" s="172">
        <f>SUM(I5:I37)</f>
        <v>1751</v>
      </c>
      <c r="J38" s="171"/>
      <c r="K38" s="171"/>
      <c r="L38" s="171"/>
      <c r="M38" s="172">
        <f>M10+M15+M19+M27+M31+M34+M37</f>
        <v>27728.08157707502</v>
      </c>
      <c r="N38" s="172">
        <f>N10+N15+N19+N27+N31+N34+N37</f>
        <v>23840</v>
      </c>
    </row>
    <row r="39" spans="2:16" x14ac:dyDescent="0.25">
      <c r="B39" s="173" t="s">
        <v>187</v>
      </c>
      <c r="C39" s="174"/>
      <c r="D39" s="174"/>
      <c r="E39" s="174"/>
      <c r="F39" s="174"/>
      <c r="G39" s="174"/>
      <c r="H39" s="174"/>
      <c r="I39" s="174"/>
      <c r="J39" s="174"/>
      <c r="K39" s="174"/>
      <c r="L39" s="174"/>
      <c r="M39" s="174"/>
      <c r="N39" s="174"/>
    </row>
    <row r="40" spans="2:16" x14ac:dyDescent="0.25">
      <c r="B40" s="173" t="s">
        <v>367</v>
      </c>
      <c r="C40" s="174"/>
      <c r="D40" s="174"/>
      <c r="E40" s="174"/>
      <c r="F40" s="174"/>
      <c r="G40" s="174"/>
      <c r="H40" s="174"/>
      <c r="I40" s="174"/>
      <c r="J40" s="174"/>
      <c r="K40" s="174"/>
      <c r="L40" s="174"/>
      <c r="M40" s="174"/>
      <c r="N40" s="174"/>
    </row>
    <row r="41" spans="2:16" ht="24" customHeight="1" x14ac:dyDescent="0.25">
      <c r="B41" s="370" t="s">
        <v>382</v>
      </c>
      <c r="C41" s="370"/>
      <c r="D41" s="370"/>
      <c r="E41" s="370"/>
      <c r="F41" s="370"/>
      <c r="G41" s="370"/>
      <c r="H41" s="370"/>
      <c r="I41" s="370"/>
      <c r="J41" s="370"/>
      <c r="K41" s="370"/>
      <c r="L41" s="370"/>
      <c r="M41" s="370"/>
      <c r="N41" s="370"/>
    </row>
    <row r="42" spans="2:16" x14ac:dyDescent="0.25">
      <c r="B42" s="173"/>
      <c r="C42" s="174"/>
      <c r="D42" s="174"/>
      <c r="E42" s="174"/>
      <c r="F42" s="174"/>
      <c r="G42" s="174"/>
      <c r="H42" s="174"/>
      <c r="I42" s="174"/>
      <c r="J42" s="174"/>
      <c r="K42" s="174"/>
      <c r="L42" s="174"/>
      <c r="M42" s="174"/>
      <c r="N42" s="174"/>
    </row>
    <row r="43" spans="2:16" x14ac:dyDescent="0.25">
      <c r="C43" s="131"/>
      <c r="J43" s="131"/>
    </row>
    <row r="44" spans="2:16" x14ac:dyDescent="0.25">
      <c r="C44" s="131"/>
      <c r="J44" s="131"/>
    </row>
    <row r="45" spans="2:16" x14ac:dyDescent="0.25">
      <c r="C45" s="131"/>
      <c r="J45" s="131"/>
    </row>
    <row r="46" spans="2:16" x14ac:dyDescent="0.25">
      <c r="C46" s="131"/>
      <c r="J46" s="131"/>
    </row>
    <row r="47" spans="2:16" x14ac:dyDescent="0.25">
      <c r="C47" s="131"/>
      <c r="J47" s="131"/>
    </row>
    <row r="48" spans="2:16" x14ac:dyDescent="0.25">
      <c r="C48" s="131"/>
      <c r="J48" s="131"/>
    </row>
    <row r="49" spans="3:15" x14ac:dyDescent="0.25">
      <c r="C49" s="131"/>
      <c r="J49" s="131"/>
    </row>
    <row r="51" spans="3:15" x14ac:dyDescent="0.25">
      <c r="O51" s="158"/>
    </row>
  </sheetData>
  <mergeCells count="7">
    <mergeCell ref="B41:N41"/>
    <mergeCell ref="M2:N2"/>
    <mergeCell ref="B2:B3"/>
    <mergeCell ref="D2:E2"/>
    <mergeCell ref="G2:H2"/>
    <mergeCell ref="K2:L2"/>
    <mergeCell ref="E24:E25"/>
  </mergeCells>
  <printOptions horizontalCentered="1" verticalCentered="1"/>
  <pageMargins left="0.23622047244094491" right="0.23622047244094491"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B1:Q41"/>
  <sheetViews>
    <sheetView showGridLines="0" view="pageBreakPreview" zoomScale="80" zoomScaleNormal="100" zoomScaleSheetLayoutView="80" workbookViewId="0">
      <selection activeCell="K12" sqref="K12:K15"/>
    </sheetView>
  </sheetViews>
  <sheetFormatPr defaultColWidth="8.7109375" defaultRowHeight="12.75" x14ac:dyDescent="0.25"/>
  <cols>
    <col min="1" max="1" width="2.85546875" style="131" customWidth="1"/>
    <col min="2" max="2" width="35.5703125" style="131" customWidth="1"/>
    <col min="3" max="3" width="10.140625" style="130" customWidth="1"/>
    <col min="4" max="5" width="10.140625" style="131" customWidth="1"/>
    <col min="6" max="6" width="14.7109375" style="131" customWidth="1"/>
    <col min="7" max="9" width="10.140625" style="131" customWidth="1"/>
    <col min="10" max="10" width="15" style="132" customWidth="1"/>
    <col min="11" max="11" width="12.42578125" style="131" customWidth="1"/>
    <col min="12" max="14" width="10.140625" style="131" customWidth="1"/>
    <col min="15" max="15" width="27.140625" style="131" bestFit="1" customWidth="1"/>
    <col min="16" max="16384" width="8.7109375" style="131"/>
  </cols>
  <sheetData>
    <row r="1" spans="2:17" ht="15" x14ac:dyDescent="0.25">
      <c r="B1" s="129" t="s">
        <v>99</v>
      </c>
    </row>
    <row r="2" spans="2:17" ht="26.25" customHeight="1" x14ac:dyDescent="0.25">
      <c r="B2" s="395" t="s">
        <v>27</v>
      </c>
      <c r="C2" s="175"/>
      <c r="D2" s="379" t="s">
        <v>276</v>
      </c>
      <c r="E2" s="396"/>
      <c r="F2" s="175"/>
      <c r="G2" s="379" t="s">
        <v>277</v>
      </c>
      <c r="H2" s="396"/>
      <c r="I2" s="175"/>
      <c r="J2" s="134" t="s">
        <v>278</v>
      </c>
      <c r="K2" s="371" t="s">
        <v>279</v>
      </c>
      <c r="L2" s="371"/>
      <c r="M2" s="379" t="s">
        <v>388</v>
      </c>
      <c r="N2" s="380"/>
    </row>
    <row r="3" spans="2:17" ht="28.5" customHeight="1" x14ac:dyDescent="0.25">
      <c r="B3" s="395"/>
      <c r="C3" s="134" t="s">
        <v>188</v>
      </c>
      <c r="D3" s="134" t="s">
        <v>215</v>
      </c>
      <c r="E3" s="134" t="s">
        <v>216</v>
      </c>
      <c r="F3" s="134" t="s">
        <v>3</v>
      </c>
      <c r="G3" s="134" t="s">
        <v>4</v>
      </c>
      <c r="H3" s="134" t="s">
        <v>5</v>
      </c>
      <c r="I3" s="134" t="s">
        <v>232</v>
      </c>
      <c r="J3" s="134" t="s">
        <v>1</v>
      </c>
      <c r="K3" s="134" t="s">
        <v>116</v>
      </c>
      <c r="L3" s="134" t="s">
        <v>114</v>
      </c>
      <c r="M3" s="134" t="s">
        <v>178</v>
      </c>
      <c r="N3" s="134" t="s">
        <v>361</v>
      </c>
    </row>
    <row r="4" spans="2:17" ht="18" customHeight="1" x14ac:dyDescent="0.25">
      <c r="B4" s="135" t="s">
        <v>158</v>
      </c>
      <c r="C4" s="176"/>
      <c r="D4" s="177"/>
      <c r="E4" s="178"/>
      <c r="F4" s="179"/>
      <c r="G4" s="179"/>
      <c r="H4" s="179"/>
      <c r="I4" s="179"/>
      <c r="J4" s="179"/>
      <c r="K4" s="179"/>
      <c r="L4" s="179"/>
      <c r="M4" s="179"/>
      <c r="N4" s="180"/>
    </row>
    <row r="5" spans="2:17" ht="45" customHeight="1" x14ac:dyDescent="0.25">
      <c r="B5" s="141" t="s">
        <v>307</v>
      </c>
      <c r="C5" s="142" t="s">
        <v>9</v>
      </c>
      <c r="D5" s="143">
        <v>1492</v>
      </c>
      <c r="E5" s="144">
        <v>25</v>
      </c>
      <c r="F5" s="181" t="s">
        <v>11</v>
      </c>
      <c r="G5" s="145">
        <v>42064</v>
      </c>
      <c r="H5" s="145">
        <v>43040</v>
      </c>
      <c r="I5" s="144">
        <v>10</v>
      </c>
      <c r="J5" s="142" t="s">
        <v>25</v>
      </c>
      <c r="K5" s="146" t="s">
        <v>317</v>
      </c>
      <c r="L5" s="146" t="s">
        <v>297</v>
      </c>
      <c r="M5" s="147">
        <v>1016</v>
      </c>
      <c r="N5" s="148">
        <v>712</v>
      </c>
      <c r="P5" s="182"/>
      <c r="Q5" s="182"/>
    </row>
    <row r="6" spans="2:17" ht="16.5" customHeight="1" x14ac:dyDescent="0.25">
      <c r="B6" s="141" t="s">
        <v>308</v>
      </c>
      <c r="C6" s="142" t="s">
        <v>9</v>
      </c>
      <c r="D6" s="143">
        <v>1619</v>
      </c>
      <c r="E6" s="400">
        <v>25</v>
      </c>
      <c r="F6" s="392" t="s">
        <v>11</v>
      </c>
      <c r="G6" s="397">
        <v>43070</v>
      </c>
      <c r="H6" s="397">
        <v>44256</v>
      </c>
      <c r="I6" s="373">
        <v>13</v>
      </c>
      <c r="J6" s="375" t="s">
        <v>25</v>
      </c>
      <c r="K6" s="381" t="s">
        <v>317</v>
      </c>
      <c r="L6" s="381" t="s">
        <v>297</v>
      </c>
      <c r="M6" s="386">
        <v>2400.5</v>
      </c>
      <c r="N6" s="389">
        <v>1709</v>
      </c>
      <c r="P6" s="182"/>
      <c r="Q6" s="182"/>
    </row>
    <row r="7" spans="2:17" ht="16.5" customHeight="1" x14ac:dyDescent="0.25">
      <c r="B7" s="141" t="s">
        <v>309</v>
      </c>
      <c r="C7" s="142" t="s">
        <v>19</v>
      </c>
      <c r="D7" s="143">
        <v>290</v>
      </c>
      <c r="E7" s="401"/>
      <c r="F7" s="393"/>
      <c r="G7" s="398"/>
      <c r="H7" s="398"/>
      <c r="I7" s="378"/>
      <c r="J7" s="376"/>
      <c r="K7" s="382"/>
      <c r="L7" s="382"/>
      <c r="M7" s="387"/>
      <c r="N7" s="390"/>
      <c r="P7" s="182"/>
      <c r="Q7" s="182"/>
    </row>
    <row r="8" spans="2:17" ht="16.5" customHeight="1" x14ac:dyDescent="0.25">
      <c r="B8" s="141" t="s">
        <v>310</v>
      </c>
      <c r="C8" s="142" t="s">
        <v>29</v>
      </c>
      <c r="D8" s="143">
        <v>570</v>
      </c>
      <c r="E8" s="402"/>
      <c r="F8" s="394"/>
      <c r="G8" s="399"/>
      <c r="H8" s="399"/>
      <c r="I8" s="374"/>
      <c r="J8" s="377"/>
      <c r="K8" s="383"/>
      <c r="L8" s="383"/>
      <c r="M8" s="388"/>
      <c r="N8" s="391"/>
      <c r="P8" s="182"/>
      <c r="Q8" s="182"/>
    </row>
    <row r="9" spans="2:17" ht="16.5" customHeight="1" x14ac:dyDescent="0.25">
      <c r="B9" s="141" t="s">
        <v>311</v>
      </c>
      <c r="C9" s="142" t="s">
        <v>9</v>
      </c>
      <c r="D9" s="143">
        <v>3642</v>
      </c>
      <c r="E9" s="373">
        <v>25</v>
      </c>
      <c r="F9" s="406" t="s">
        <v>22</v>
      </c>
      <c r="G9" s="397">
        <v>43862</v>
      </c>
      <c r="H9" s="404">
        <v>45870</v>
      </c>
      <c r="I9" s="405">
        <v>16</v>
      </c>
      <c r="J9" s="375" t="s">
        <v>25</v>
      </c>
      <c r="K9" s="381" t="s">
        <v>317</v>
      </c>
      <c r="L9" s="381" t="s">
        <v>297</v>
      </c>
      <c r="M9" s="386">
        <v>5250</v>
      </c>
      <c r="N9" s="389">
        <v>3868</v>
      </c>
      <c r="P9" s="182"/>
      <c r="Q9" s="182"/>
    </row>
    <row r="10" spans="2:17" ht="16.5" customHeight="1" x14ac:dyDescent="0.25">
      <c r="B10" s="141" t="s">
        <v>312</v>
      </c>
      <c r="C10" s="142" t="s">
        <v>19</v>
      </c>
      <c r="D10" s="143">
        <v>590</v>
      </c>
      <c r="E10" s="378"/>
      <c r="F10" s="406"/>
      <c r="G10" s="398"/>
      <c r="H10" s="404"/>
      <c r="I10" s="405"/>
      <c r="J10" s="376"/>
      <c r="K10" s="382"/>
      <c r="L10" s="382"/>
      <c r="M10" s="387"/>
      <c r="N10" s="390"/>
      <c r="P10" s="182"/>
      <c r="Q10" s="182"/>
    </row>
    <row r="11" spans="2:17" ht="16.5" customHeight="1" x14ac:dyDescent="0.25">
      <c r="B11" s="141" t="s">
        <v>313</v>
      </c>
      <c r="C11" s="142" t="s">
        <v>29</v>
      </c>
      <c r="D11" s="143">
        <v>664</v>
      </c>
      <c r="E11" s="374"/>
      <c r="F11" s="406"/>
      <c r="G11" s="399"/>
      <c r="H11" s="404"/>
      <c r="I11" s="405"/>
      <c r="J11" s="377"/>
      <c r="K11" s="383"/>
      <c r="L11" s="382"/>
      <c r="M11" s="388"/>
      <c r="N11" s="391"/>
      <c r="P11" s="182"/>
      <c r="Q11" s="182"/>
    </row>
    <row r="12" spans="2:17" ht="17.25" customHeight="1" x14ac:dyDescent="0.25">
      <c r="B12" s="141" t="s">
        <v>314</v>
      </c>
      <c r="C12" s="142" t="s">
        <v>9</v>
      </c>
      <c r="D12" s="143">
        <v>691</v>
      </c>
      <c r="E12" s="400">
        <v>25</v>
      </c>
      <c r="F12" s="406" t="s">
        <v>209</v>
      </c>
      <c r="G12" s="397">
        <v>44961</v>
      </c>
      <c r="H12" s="404" t="s">
        <v>194</v>
      </c>
      <c r="I12" s="405">
        <v>0</v>
      </c>
      <c r="J12" s="375" t="s">
        <v>25</v>
      </c>
      <c r="K12" s="392" t="s">
        <v>195</v>
      </c>
      <c r="L12" s="381">
        <v>0.04</v>
      </c>
      <c r="M12" s="384">
        <v>2840.0984642857143</v>
      </c>
      <c r="N12" s="385">
        <v>74</v>
      </c>
      <c r="P12" s="182"/>
      <c r="Q12" s="182"/>
    </row>
    <row r="13" spans="2:17" ht="17.25" customHeight="1" x14ac:dyDescent="0.25">
      <c r="B13" s="141" t="s">
        <v>315</v>
      </c>
      <c r="C13" s="142" t="s">
        <v>29</v>
      </c>
      <c r="D13" s="143">
        <v>227.49999999999997</v>
      </c>
      <c r="E13" s="401"/>
      <c r="F13" s="406"/>
      <c r="G13" s="398"/>
      <c r="H13" s="404"/>
      <c r="I13" s="405"/>
      <c r="J13" s="376"/>
      <c r="K13" s="393"/>
      <c r="L13" s="382"/>
      <c r="M13" s="384"/>
      <c r="N13" s="385"/>
      <c r="P13" s="182"/>
      <c r="Q13" s="182"/>
    </row>
    <row r="14" spans="2:17" ht="17.25" customHeight="1" x14ac:dyDescent="0.25">
      <c r="B14" s="141" t="s">
        <v>356</v>
      </c>
      <c r="C14" s="142" t="s">
        <v>9</v>
      </c>
      <c r="D14" s="143">
        <v>25</v>
      </c>
      <c r="E14" s="402"/>
      <c r="F14" s="406"/>
      <c r="G14" s="398"/>
      <c r="H14" s="404"/>
      <c r="I14" s="405"/>
      <c r="J14" s="376"/>
      <c r="K14" s="393"/>
      <c r="L14" s="382"/>
      <c r="M14" s="384"/>
      <c r="N14" s="385"/>
      <c r="P14" s="182"/>
      <c r="Q14" s="182"/>
    </row>
    <row r="15" spans="2:17" ht="17.25" customHeight="1" x14ac:dyDescent="0.25">
      <c r="B15" s="141" t="s">
        <v>316</v>
      </c>
      <c r="C15" s="142" t="s">
        <v>19</v>
      </c>
      <c r="D15" s="143">
        <v>25</v>
      </c>
      <c r="E15" s="119">
        <v>25</v>
      </c>
      <c r="F15" s="406"/>
      <c r="G15" s="183">
        <v>45003</v>
      </c>
      <c r="H15" s="404"/>
      <c r="I15" s="405"/>
      <c r="J15" s="377"/>
      <c r="K15" s="394"/>
      <c r="L15" s="184">
        <v>0.05</v>
      </c>
      <c r="M15" s="384"/>
      <c r="N15" s="385"/>
      <c r="P15" s="182"/>
      <c r="Q15" s="182"/>
    </row>
    <row r="16" spans="2:17" ht="13.5" customHeight="1" x14ac:dyDescent="0.25">
      <c r="B16" s="135" t="s">
        <v>32</v>
      </c>
      <c r="C16" s="136"/>
      <c r="D16" s="159"/>
      <c r="E16" s="185"/>
      <c r="F16" s="139"/>
      <c r="G16" s="139"/>
      <c r="H16" s="139"/>
      <c r="I16" s="160">
        <v>9</v>
      </c>
      <c r="J16" s="139"/>
      <c r="K16" s="146"/>
      <c r="L16" s="139"/>
      <c r="M16" s="147">
        <f>M17-SUM(M5:M15)</f>
        <v>9318.4015357142853</v>
      </c>
      <c r="N16" s="148">
        <f>N17-SUM(N5:N15)</f>
        <v>5957</v>
      </c>
      <c r="P16" s="182"/>
      <c r="Q16" s="182"/>
    </row>
    <row r="17" spans="2:17" s="158" customFormat="1" ht="13.5" customHeight="1" x14ac:dyDescent="0.25">
      <c r="B17" s="151" t="s">
        <v>138</v>
      </c>
      <c r="C17" s="152"/>
      <c r="D17" s="153"/>
      <c r="E17" s="154"/>
      <c r="F17" s="155"/>
      <c r="G17" s="155"/>
      <c r="H17" s="155"/>
      <c r="I17" s="154"/>
      <c r="J17" s="155"/>
      <c r="K17" s="155"/>
      <c r="L17" s="155"/>
      <c r="M17" s="156">
        <v>20825</v>
      </c>
      <c r="N17" s="157">
        <v>12320</v>
      </c>
      <c r="P17" s="182"/>
      <c r="Q17" s="182"/>
    </row>
    <row r="18" spans="2:17" ht="13.5" customHeight="1" x14ac:dyDescent="0.25">
      <c r="B18" s="135" t="s">
        <v>295</v>
      </c>
      <c r="C18" s="142"/>
      <c r="D18" s="149"/>
      <c r="E18" s="150"/>
      <c r="F18" s="181"/>
      <c r="G18" s="145"/>
      <c r="H18" s="145"/>
      <c r="I18" s="150"/>
      <c r="J18" s="142"/>
      <c r="K18" s="146"/>
      <c r="L18" s="146"/>
      <c r="M18" s="147"/>
      <c r="N18" s="148"/>
      <c r="P18" s="182"/>
      <c r="Q18" s="182"/>
    </row>
    <row r="19" spans="2:17" x14ac:dyDescent="0.25">
      <c r="B19" s="141" t="s">
        <v>35</v>
      </c>
      <c r="C19" s="142" t="s">
        <v>19</v>
      </c>
      <c r="D19" s="143">
        <v>590</v>
      </c>
      <c r="E19" s="144">
        <v>200</v>
      </c>
      <c r="F19" s="181" t="s">
        <v>11</v>
      </c>
      <c r="G19" s="145">
        <v>41791</v>
      </c>
      <c r="H19" s="145">
        <v>44148</v>
      </c>
      <c r="I19" s="144">
        <v>20</v>
      </c>
      <c r="J19" s="142" t="s">
        <v>25</v>
      </c>
      <c r="K19" s="146" t="s">
        <v>186</v>
      </c>
      <c r="L19" s="146">
        <v>0.08</v>
      </c>
      <c r="M19" s="147">
        <v>168.59963793</v>
      </c>
      <c r="N19" s="148">
        <v>71</v>
      </c>
      <c r="P19" s="182"/>
      <c r="Q19" s="182"/>
    </row>
    <row r="20" spans="2:17" ht="13.5" customHeight="1" x14ac:dyDescent="0.25">
      <c r="B20" s="141" t="s">
        <v>28</v>
      </c>
      <c r="C20" s="142" t="s">
        <v>19</v>
      </c>
      <c r="D20" s="143">
        <v>1200</v>
      </c>
      <c r="E20" s="144">
        <v>150</v>
      </c>
      <c r="F20" s="181" t="s">
        <v>22</v>
      </c>
      <c r="G20" s="145">
        <v>43483</v>
      </c>
      <c r="H20" s="145">
        <v>45564</v>
      </c>
      <c r="I20" s="144">
        <v>101</v>
      </c>
      <c r="J20" s="142" t="s">
        <v>25</v>
      </c>
      <c r="K20" s="146" t="s">
        <v>186</v>
      </c>
      <c r="L20" s="146">
        <v>0.08</v>
      </c>
      <c r="M20" s="147">
        <v>1189.9900130000001</v>
      </c>
      <c r="N20" s="148">
        <v>914</v>
      </c>
      <c r="P20" s="182"/>
      <c r="Q20" s="182"/>
    </row>
    <row r="21" spans="2:17" ht="13.5" customHeight="1" x14ac:dyDescent="0.25">
      <c r="B21" s="141" t="s">
        <v>375</v>
      </c>
      <c r="C21" s="142" t="s">
        <v>19</v>
      </c>
      <c r="D21" s="149">
        <v>427</v>
      </c>
      <c r="E21" s="150" t="s">
        <v>377</v>
      </c>
      <c r="F21" s="181" t="s">
        <v>185</v>
      </c>
      <c r="G21" s="145">
        <v>45018</v>
      </c>
      <c r="H21" s="145">
        <v>47248</v>
      </c>
      <c r="I21" s="150">
        <v>0</v>
      </c>
      <c r="J21" s="142" t="s">
        <v>25</v>
      </c>
      <c r="K21" s="146" t="s">
        <v>186</v>
      </c>
      <c r="L21" s="146">
        <v>0.08</v>
      </c>
      <c r="M21" s="147">
        <v>427</v>
      </c>
      <c r="N21" s="148">
        <v>0</v>
      </c>
      <c r="P21" s="182"/>
      <c r="Q21" s="182"/>
    </row>
    <row r="22" spans="2:17" ht="13.5" customHeight="1" x14ac:dyDescent="0.25">
      <c r="B22" s="141" t="s">
        <v>32</v>
      </c>
      <c r="C22" s="142"/>
      <c r="D22" s="149"/>
      <c r="E22" s="150"/>
      <c r="F22" s="181"/>
      <c r="G22" s="145"/>
      <c r="H22" s="145"/>
      <c r="I22" s="150"/>
      <c r="J22" s="142"/>
      <c r="K22" s="142"/>
      <c r="L22" s="142"/>
      <c r="M22" s="147">
        <v>75</v>
      </c>
      <c r="N22" s="148">
        <v>69</v>
      </c>
      <c r="P22" s="182"/>
      <c r="Q22" s="182"/>
    </row>
    <row r="23" spans="2:17" s="158" customFormat="1" ht="13.5" customHeight="1" x14ac:dyDescent="0.25">
      <c r="B23" s="151" t="s">
        <v>295</v>
      </c>
      <c r="C23" s="152"/>
      <c r="D23" s="153"/>
      <c r="E23" s="154"/>
      <c r="F23" s="155"/>
      <c r="G23" s="155"/>
      <c r="H23" s="155"/>
      <c r="I23" s="154"/>
      <c r="J23" s="155"/>
      <c r="K23" s="155"/>
      <c r="L23" s="155"/>
      <c r="M23" s="156">
        <f>SUM(M19:M22)</f>
        <v>1860.5896509300001</v>
      </c>
      <c r="N23" s="157">
        <f>SUM(N19:N22)</f>
        <v>1054</v>
      </c>
      <c r="P23" s="182"/>
      <c r="Q23" s="182"/>
    </row>
    <row r="24" spans="2:17" ht="13.5" customHeight="1" x14ac:dyDescent="0.25">
      <c r="B24" s="135" t="s">
        <v>159</v>
      </c>
      <c r="C24" s="136"/>
      <c r="D24" s="159"/>
      <c r="E24" s="160"/>
      <c r="F24" s="139"/>
      <c r="G24" s="139"/>
      <c r="H24" s="139"/>
      <c r="I24" s="160"/>
      <c r="J24" s="139"/>
      <c r="K24" s="139"/>
      <c r="L24" s="139"/>
      <c r="M24" s="161"/>
      <c r="N24" s="162"/>
      <c r="P24" s="182"/>
      <c r="Q24" s="182"/>
    </row>
    <row r="25" spans="2:17" ht="13.5" customHeight="1" x14ac:dyDescent="0.25">
      <c r="B25" s="141" t="s">
        <v>38</v>
      </c>
      <c r="C25" s="142" t="s">
        <v>39</v>
      </c>
      <c r="D25" s="143">
        <v>1183</v>
      </c>
      <c r="E25" s="144"/>
      <c r="F25" s="181" t="s">
        <v>22</v>
      </c>
      <c r="G25" s="145">
        <v>42795</v>
      </c>
      <c r="H25" s="145" t="s">
        <v>358</v>
      </c>
      <c r="I25" s="144"/>
      <c r="J25" s="142" t="s">
        <v>25</v>
      </c>
      <c r="K25" s="167" t="s">
        <v>325</v>
      </c>
      <c r="L25" s="167" t="s">
        <v>325</v>
      </c>
      <c r="M25" s="186">
        <v>943</v>
      </c>
      <c r="N25" s="187">
        <v>865</v>
      </c>
      <c r="O25" s="188"/>
      <c r="P25" s="182"/>
      <c r="Q25" s="182"/>
    </row>
    <row r="26" spans="2:17" ht="13.5" customHeight="1" x14ac:dyDescent="0.25">
      <c r="B26" s="141" t="s">
        <v>32</v>
      </c>
      <c r="C26" s="142"/>
      <c r="D26" s="149"/>
      <c r="E26" s="150"/>
      <c r="F26" s="189"/>
      <c r="G26" s="145"/>
      <c r="H26" s="145"/>
      <c r="I26" s="150"/>
      <c r="J26" s="142"/>
      <c r="K26" s="146"/>
      <c r="L26" s="146"/>
      <c r="M26" s="147">
        <v>12</v>
      </c>
      <c r="N26" s="148">
        <v>10</v>
      </c>
      <c r="P26" s="182"/>
      <c r="Q26" s="182"/>
    </row>
    <row r="27" spans="2:17" s="158" customFormat="1" ht="13.5" customHeight="1" x14ac:dyDescent="0.25">
      <c r="B27" s="151" t="s">
        <v>159</v>
      </c>
      <c r="C27" s="152"/>
      <c r="D27" s="153"/>
      <c r="E27" s="154"/>
      <c r="F27" s="190"/>
      <c r="G27" s="155"/>
      <c r="H27" s="155"/>
      <c r="I27" s="154"/>
      <c r="J27" s="155"/>
      <c r="K27" s="155"/>
      <c r="L27" s="155"/>
      <c r="M27" s="156">
        <f>M25+M26</f>
        <v>955</v>
      </c>
      <c r="N27" s="157">
        <f>N25+N26</f>
        <v>875</v>
      </c>
      <c r="P27" s="182"/>
      <c r="Q27" s="182"/>
    </row>
    <row r="28" spans="2:17" ht="13.5" customHeight="1" x14ac:dyDescent="0.25">
      <c r="B28" s="169" t="s">
        <v>99</v>
      </c>
      <c r="C28" s="170"/>
      <c r="D28" s="170"/>
      <c r="E28" s="171"/>
      <c r="F28" s="171"/>
      <c r="G28" s="171"/>
      <c r="H28" s="171"/>
      <c r="I28" s="172">
        <f>SUM(I4:I27)</f>
        <v>169</v>
      </c>
      <c r="J28" s="171"/>
      <c r="K28" s="171"/>
      <c r="L28" s="171"/>
      <c r="M28" s="172">
        <f>M17+M23+M27</f>
        <v>23640.58965093</v>
      </c>
      <c r="N28" s="191">
        <f>N17+N23+N27</f>
        <v>14249</v>
      </c>
      <c r="P28" s="182"/>
      <c r="Q28" s="182"/>
    </row>
    <row r="29" spans="2:17" x14ac:dyDescent="0.25">
      <c r="B29" s="192" t="s">
        <v>368</v>
      </c>
      <c r="C29" s="193"/>
      <c r="D29" s="194"/>
      <c r="E29" s="195"/>
      <c r="F29" s="196"/>
      <c r="G29" s="197"/>
      <c r="H29" s="197"/>
      <c r="I29" s="195"/>
      <c r="J29" s="196"/>
      <c r="K29" s="196"/>
      <c r="L29" s="196"/>
      <c r="M29" s="195"/>
      <c r="N29" s="195"/>
    </row>
    <row r="30" spans="2:17" ht="23.45" customHeight="1" x14ac:dyDescent="0.25">
      <c r="B30" s="403" t="s">
        <v>387</v>
      </c>
      <c r="C30" s="403"/>
      <c r="D30" s="403"/>
      <c r="E30" s="403"/>
      <c r="F30" s="403"/>
      <c r="G30" s="403"/>
      <c r="H30" s="403"/>
      <c r="I30" s="403"/>
      <c r="J30" s="403"/>
      <c r="K30" s="403"/>
      <c r="L30" s="403"/>
      <c r="M30" s="403"/>
      <c r="N30" s="403"/>
    </row>
    <row r="31" spans="2:17" x14ac:dyDescent="0.25">
      <c r="B31" s="192"/>
      <c r="C31" s="193"/>
      <c r="D31" s="194"/>
      <c r="E31" s="195"/>
      <c r="F31" s="196"/>
      <c r="G31" s="197"/>
      <c r="H31" s="197"/>
      <c r="I31" s="195"/>
      <c r="J31" s="196"/>
      <c r="K31" s="196"/>
      <c r="L31" s="196"/>
      <c r="M31" s="195"/>
      <c r="N31" s="195"/>
    </row>
    <row r="32" spans="2:17" x14ac:dyDescent="0.25">
      <c r="B32" s="198"/>
      <c r="C32" s="198"/>
      <c r="D32" s="199"/>
      <c r="E32" s="200"/>
      <c r="F32" s="201"/>
      <c r="G32" s="202"/>
      <c r="H32" s="202"/>
      <c r="I32" s="200"/>
      <c r="J32" s="201"/>
      <c r="K32" s="201"/>
      <c r="L32" s="201"/>
      <c r="M32" s="200"/>
      <c r="N32" s="200"/>
    </row>
    <row r="33" spans="2:14" x14ac:dyDescent="0.25">
      <c r="B33" s="203"/>
      <c r="C33" s="198"/>
      <c r="D33" s="199"/>
      <c r="E33" s="200"/>
      <c r="F33" s="201"/>
      <c r="G33" s="202"/>
      <c r="H33" s="202"/>
      <c r="I33" s="200"/>
      <c r="J33" s="201"/>
      <c r="K33" s="204"/>
      <c r="L33" s="204"/>
      <c r="M33" s="200"/>
      <c r="N33" s="200"/>
    </row>
    <row r="34" spans="2:14" x14ac:dyDescent="0.25">
      <c r="B34" s="198"/>
      <c r="C34" s="198"/>
      <c r="D34" s="199"/>
      <c r="E34" s="200"/>
      <c r="F34" s="201"/>
      <c r="G34" s="202"/>
      <c r="H34" s="202"/>
      <c r="I34" s="200"/>
      <c r="J34" s="201"/>
      <c r="K34" s="201"/>
      <c r="L34" s="201"/>
      <c r="M34" s="200"/>
      <c r="N34" s="200"/>
    </row>
    <row r="35" spans="2:14" x14ac:dyDescent="0.25">
      <c r="B35" s="203"/>
      <c r="C35" s="198"/>
      <c r="D35" s="199"/>
      <c r="E35" s="200"/>
      <c r="F35" s="201"/>
      <c r="G35" s="202"/>
      <c r="H35" s="202"/>
      <c r="I35" s="200"/>
      <c r="J35" s="201"/>
      <c r="K35" s="204"/>
      <c r="L35" s="204"/>
      <c r="M35" s="200"/>
      <c r="N35" s="200"/>
    </row>
    <row r="41" spans="2:14" x14ac:dyDescent="0.25">
      <c r="M41" s="205"/>
    </row>
  </sheetData>
  <mergeCells count="36">
    <mergeCell ref="B30:N30"/>
    <mergeCell ref="H9:H11"/>
    <mergeCell ref="I9:I11"/>
    <mergeCell ref="F12:F15"/>
    <mergeCell ref="H12:H15"/>
    <mergeCell ref="I12:I15"/>
    <mergeCell ref="F9:F11"/>
    <mergeCell ref="M9:M11"/>
    <mergeCell ref="N9:N11"/>
    <mergeCell ref="J9:J11"/>
    <mergeCell ref="G9:G11"/>
    <mergeCell ref="J12:J15"/>
    <mergeCell ref="E12:E14"/>
    <mergeCell ref="E9:E11"/>
    <mergeCell ref="G12:G14"/>
    <mergeCell ref="L12:L14"/>
    <mergeCell ref="K12:K15"/>
    <mergeCell ref="K2:L2"/>
    <mergeCell ref="B2:B3"/>
    <mergeCell ref="G2:H2"/>
    <mergeCell ref="D2:E2"/>
    <mergeCell ref="F6:F8"/>
    <mergeCell ref="G6:G8"/>
    <mergeCell ref="H6:H8"/>
    <mergeCell ref="E6:E8"/>
    <mergeCell ref="M12:M15"/>
    <mergeCell ref="N12:N15"/>
    <mergeCell ref="L6:L8"/>
    <mergeCell ref="M6:M8"/>
    <mergeCell ref="N6:N8"/>
    <mergeCell ref="J6:J8"/>
    <mergeCell ref="I6:I8"/>
    <mergeCell ref="M2:N2"/>
    <mergeCell ref="K6:K8"/>
    <mergeCell ref="K9:K11"/>
    <mergeCell ref="L9:L11"/>
  </mergeCells>
  <printOptions horizontalCentered="1" verticalCentered="1"/>
  <pageMargins left="0.23622047244094491" right="0.23622047244094491" top="0.74803149606299213" bottom="0.74803149606299213" header="0.31496062992125984" footer="0.31496062992125984"/>
  <pageSetup paperSize="9" scale="8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B1:AK42"/>
  <sheetViews>
    <sheetView showGridLines="0" view="pageBreakPreview" topLeftCell="C1" zoomScaleNormal="100" zoomScaleSheetLayoutView="100" workbookViewId="0">
      <selection activeCell="O20" sqref="O20"/>
    </sheetView>
  </sheetViews>
  <sheetFormatPr defaultColWidth="8.7109375" defaultRowHeight="12.75" x14ac:dyDescent="0.25"/>
  <cols>
    <col min="1" max="1" width="2.85546875" style="206" customWidth="1"/>
    <col min="2" max="2" width="35.5703125" style="131" customWidth="1"/>
    <col min="3" max="3" width="10.140625" style="130" customWidth="1"/>
    <col min="4" max="9" width="10.140625" style="131" customWidth="1"/>
    <col min="10" max="10" width="12.28515625" style="132" customWidth="1"/>
    <col min="11" max="14" width="10.140625" style="131" customWidth="1"/>
    <col min="15" max="15" width="38.140625" style="206" bestFit="1" customWidth="1"/>
    <col min="16" max="16384" width="8.7109375" style="206"/>
  </cols>
  <sheetData>
    <row r="1" spans="2:17" ht="15" x14ac:dyDescent="0.25">
      <c r="B1" s="129" t="s">
        <v>100</v>
      </c>
      <c r="J1" s="131"/>
    </row>
    <row r="2" spans="2:17" ht="26.25" customHeight="1" x14ac:dyDescent="0.25">
      <c r="B2" s="395" t="s">
        <v>27</v>
      </c>
      <c r="C2" s="175"/>
      <c r="D2" s="379" t="s">
        <v>296</v>
      </c>
      <c r="E2" s="396"/>
      <c r="F2" s="175"/>
      <c r="G2" s="379" t="s">
        <v>277</v>
      </c>
      <c r="H2" s="396"/>
      <c r="I2" s="175"/>
      <c r="J2" s="223" t="s">
        <v>278</v>
      </c>
      <c r="K2" s="379" t="s">
        <v>279</v>
      </c>
      <c r="L2" s="396"/>
      <c r="M2" s="379" t="s">
        <v>231</v>
      </c>
      <c r="N2" s="396"/>
    </row>
    <row r="3" spans="2:17" ht="28.5" customHeight="1" x14ac:dyDescent="0.25">
      <c r="B3" s="409"/>
      <c r="C3" s="134" t="s">
        <v>188</v>
      </c>
      <c r="D3" s="134" t="s">
        <v>95</v>
      </c>
      <c r="E3" s="134" t="s">
        <v>96</v>
      </c>
      <c r="F3" s="134" t="s">
        <v>3</v>
      </c>
      <c r="G3" s="134" t="s">
        <v>4</v>
      </c>
      <c r="H3" s="134" t="s">
        <v>5</v>
      </c>
      <c r="I3" s="134" t="s">
        <v>232</v>
      </c>
      <c r="J3" s="134" t="s">
        <v>1</v>
      </c>
      <c r="K3" s="134" t="s">
        <v>116</v>
      </c>
      <c r="L3" s="134" t="s">
        <v>114</v>
      </c>
      <c r="M3" s="134" t="s">
        <v>178</v>
      </c>
      <c r="N3" s="134" t="s">
        <v>361</v>
      </c>
    </row>
    <row r="4" spans="2:17" ht="18" customHeight="1" x14ac:dyDescent="0.25">
      <c r="B4" s="135" t="s">
        <v>144</v>
      </c>
      <c r="C4" s="136"/>
      <c r="D4" s="137"/>
      <c r="E4" s="138"/>
      <c r="F4" s="139"/>
      <c r="G4" s="139"/>
      <c r="H4" s="139"/>
      <c r="I4" s="207"/>
      <c r="J4" s="139"/>
      <c r="K4" s="139"/>
      <c r="L4" s="139"/>
      <c r="M4" s="139"/>
      <c r="N4" s="140"/>
    </row>
    <row r="5" spans="2:17" ht="13.5" customHeight="1" x14ac:dyDescent="0.25">
      <c r="B5" s="141" t="s">
        <v>43</v>
      </c>
      <c r="C5" s="142" t="s">
        <v>29</v>
      </c>
      <c r="D5" s="143">
        <v>111</v>
      </c>
      <c r="E5" s="144">
        <v>10</v>
      </c>
      <c r="F5" s="142" t="s">
        <v>11</v>
      </c>
      <c r="G5" s="145">
        <v>41306</v>
      </c>
      <c r="H5" s="145" t="s">
        <v>325</v>
      </c>
      <c r="I5" s="144">
        <v>4.1399999999999997</v>
      </c>
      <c r="J5" s="142" t="s">
        <v>31</v>
      </c>
      <c r="K5" s="208">
        <v>0</v>
      </c>
      <c r="L5" s="208">
        <v>0</v>
      </c>
      <c r="M5" s="147">
        <v>100</v>
      </c>
      <c r="N5" s="148">
        <v>100</v>
      </c>
      <c r="O5" s="209"/>
      <c r="P5" s="209"/>
      <c r="Q5" s="209"/>
    </row>
    <row r="6" spans="2:17" ht="13.5" customHeight="1" x14ac:dyDescent="0.25">
      <c r="B6" s="141" t="s">
        <v>35</v>
      </c>
      <c r="C6" s="142" t="s">
        <v>29</v>
      </c>
      <c r="D6" s="143">
        <v>397</v>
      </c>
      <c r="E6" s="144">
        <v>0</v>
      </c>
      <c r="F6" s="142" t="s">
        <v>11</v>
      </c>
      <c r="G6" s="145">
        <v>41671</v>
      </c>
      <c r="H6" s="145">
        <v>42095</v>
      </c>
      <c r="I6" s="144">
        <v>0</v>
      </c>
      <c r="J6" s="142" t="s">
        <v>25</v>
      </c>
      <c r="K6" s="208">
        <v>0</v>
      </c>
      <c r="L6" s="208">
        <v>0</v>
      </c>
      <c r="M6" s="147">
        <v>29</v>
      </c>
      <c r="N6" s="148">
        <v>29</v>
      </c>
      <c r="O6" s="209"/>
      <c r="P6" s="209"/>
      <c r="Q6" s="209"/>
    </row>
    <row r="7" spans="2:17" ht="13.5" customHeight="1" x14ac:dyDescent="0.25">
      <c r="B7" s="141" t="s">
        <v>28</v>
      </c>
      <c r="C7" s="142" t="s">
        <v>29</v>
      </c>
      <c r="D7" s="143">
        <v>360</v>
      </c>
      <c r="E7" s="144">
        <v>0</v>
      </c>
      <c r="F7" s="142" t="s">
        <v>11</v>
      </c>
      <c r="G7" s="145">
        <v>42036</v>
      </c>
      <c r="H7" s="145">
        <v>42401</v>
      </c>
      <c r="I7" s="144">
        <v>0</v>
      </c>
      <c r="J7" s="142" t="s">
        <v>25</v>
      </c>
      <c r="K7" s="208">
        <v>0</v>
      </c>
      <c r="L7" s="208">
        <v>0</v>
      </c>
      <c r="M7" s="147">
        <v>100</v>
      </c>
      <c r="N7" s="148">
        <v>100</v>
      </c>
      <c r="O7" s="209" t="s">
        <v>386</v>
      </c>
      <c r="P7" s="209"/>
      <c r="Q7" s="209"/>
    </row>
    <row r="8" spans="2:17" ht="13.5" customHeight="1" x14ac:dyDescent="0.25">
      <c r="B8" s="141" t="s">
        <v>20</v>
      </c>
      <c r="C8" s="142" t="s">
        <v>29</v>
      </c>
      <c r="D8" s="143">
        <v>437</v>
      </c>
      <c r="E8" s="144">
        <v>0</v>
      </c>
      <c r="F8" s="142" t="s">
        <v>11</v>
      </c>
      <c r="G8" s="145">
        <v>42948</v>
      </c>
      <c r="H8" s="145">
        <v>43678</v>
      </c>
      <c r="I8" s="144">
        <v>0</v>
      </c>
      <c r="J8" s="142" t="s">
        <v>25</v>
      </c>
      <c r="K8" s="208">
        <v>0</v>
      </c>
      <c r="L8" s="208">
        <v>0</v>
      </c>
      <c r="M8" s="147">
        <v>295</v>
      </c>
      <c r="N8" s="148">
        <v>295</v>
      </c>
      <c r="O8" s="209"/>
      <c r="P8" s="209"/>
      <c r="Q8" s="209"/>
    </row>
    <row r="9" spans="2:17" ht="13.5" customHeight="1" x14ac:dyDescent="0.25">
      <c r="B9" s="141" t="s">
        <v>21</v>
      </c>
      <c r="C9" s="142" t="s">
        <v>29</v>
      </c>
      <c r="D9" s="143">
        <v>655</v>
      </c>
      <c r="E9" s="144">
        <v>0</v>
      </c>
      <c r="F9" s="142" t="s">
        <v>11</v>
      </c>
      <c r="G9" s="145">
        <v>43586</v>
      </c>
      <c r="H9" s="145">
        <v>44958</v>
      </c>
      <c r="I9" s="144">
        <v>0</v>
      </c>
      <c r="J9" s="142" t="s">
        <v>25</v>
      </c>
      <c r="K9" s="208">
        <v>0</v>
      </c>
      <c r="L9" s="208">
        <v>0</v>
      </c>
      <c r="M9" s="147">
        <v>717</v>
      </c>
      <c r="N9" s="148">
        <v>717</v>
      </c>
      <c r="O9" s="209"/>
      <c r="P9" s="209"/>
      <c r="Q9" s="209"/>
    </row>
    <row r="10" spans="2:17" ht="13.5" customHeight="1" x14ac:dyDescent="0.25">
      <c r="B10" s="141" t="s">
        <v>119</v>
      </c>
      <c r="C10" s="142" t="s">
        <v>29</v>
      </c>
      <c r="D10" s="143">
        <v>470</v>
      </c>
      <c r="E10" s="144">
        <v>0</v>
      </c>
      <c r="F10" s="142" t="s">
        <v>22</v>
      </c>
      <c r="G10" s="145">
        <v>44562</v>
      </c>
      <c r="H10" s="208">
        <v>0</v>
      </c>
      <c r="I10" s="144">
        <v>0</v>
      </c>
      <c r="J10" s="142" t="s">
        <v>25</v>
      </c>
      <c r="K10" s="208">
        <v>0</v>
      </c>
      <c r="L10" s="208">
        <v>0</v>
      </c>
      <c r="M10" s="147">
        <v>619</v>
      </c>
      <c r="N10" s="148">
        <v>447</v>
      </c>
      <c r="O10" s="209"/>
      <c r="P10" s="209"/>
      <c r="Q10" s="209"/>
    </row>
    <row r="11" spans="2:17" ht="13.5" customHeight="1" x14ac:dyDescent="0.25">
      <c r="B11" s="141" t="s">
        <v>32</v>
      </c>
      <c r="C11" s="142"/>
      <c r="D11" s="149"/>
      <c r="E11" s="150"/>
      <c r="F11" s="142"/>
      <c r="G11" s="145"/>
      <c r="H11" s="145"/>
      <c r="I11" s="150"/>
      <c r="J11" s="142"/>
      <c r="K11" s="146"/>
      <c r="L11" s="146"/>
      <c r="M11" s="147">
        <v>140</v>
      </c>
      <c r="N11" s="148">
        <v>139</v>
      </c>
      <c r="O11" s="209"/>
      <c r="P11" s="209"/>
      <c r="Q11" s="209"/>
    </row>
    <row r="12" spans="2:17" s="210" customFormat="1" ht="13.5" customHeight="1" x14ac:dyDescent="0.25">
      <c r="B12" s="151" t="s">
        <v>144</v>
      </c>
      <c r="C12" s="152"/>
      <c r="D12" s="153"/>
      <c r="E12" s="154"/>
      <c r="F12" s="155"/>
      <c r="G12" s="155"/>
      <c r="H12" s="155"/>
      <c r="I12" s="154"/>
      <c r="J12" s="155"/>
      <c r="K12" s="155"/>
      <c r="L12" s="155"/>
      <c r="M12" s="156">
        <f>SUM(M5:M11)</f>
        <v>2000</v>
      </c>
      <c r="N12" s="157">
        <f>SUM(N5:N11)</f>
        <v>1827</v>
      </c>
      <c r="P12" s="209"/>
      <c r="Q12" s="209"/>
    </row>
    <row r="13" spans="2:17" ht="13.5" customHeight="1" x14ac:dyDescent="0.25">
      <c r="B13" s="211" t="s">
        <v>143</v>
      </c>
      <c r="C13" s="142"/>
      <c r="D13" s="149"/>
      <c r="E13" s="150"/>
      <c r="F13" s="142"/>
      <c r="G13" s="145"/>
      <c r="H13" s="145"/>
      <c r="I13" s="150"/>
      <c r="J13" s="142"/>
      <c r="K13" s="146"/>
      <c r="L13" s="146"/>
      <c r="M13" s="147"/>
      <c r="N13" s="148"/>
      <c r="P13" s="209"/>
      <c r="Q13" s="209"/>
    </row>
    <row r="14" spans="2:17" ht="13.5" customHeight="1" x14ac:dyDescent="0.25">
      <c r="B14" s="141" t="s">
        <v>21</v>
      </c>
      <c r="C14" s="142" t="s">
        <v>29</v>
      </c>
      <c r="D14" s="143">
        <v>945</v>
      </c>
      <c r="E14" s="144">
        <v>50</v>
      </c>
      <c r="F14" s="142" t="s">
        <v>11</v>
      </c>
      <c r="G14" s="145">
        <v>42036</v>
      </c>
      <c r="H14" s="145">
        <v>43132</v>
      </c>
      <c r="I14" s="144">
        <v>12.319729070000001</v>
      </c>
      <c r="J14" s="142" t="s">
        <v>25</v>
      </c>
      <c r="K14" s="208">
        <v>0</v>
      </c>
      <c r="L14" s="208">
        <v>0</v>
      </c>
      <c r="M14" s="147">
        <v>281</v>
      </c>
      <c r="N14" s="148">
        <v>281</v>
      </c>
      <c r="O14" s="209"/>
      <c r="P14" s="209"/>
      <c r="Q14" s="209"/>
    </row>
    <row r="15" spans="2:17" ht="11.25" x14ac:dyDescent="0.25">
      <c r="B15" s="141" t="s">
        <v>46</v>
      </c>
      <c r="C15" s="142" t="s">
        <v>29</v>
      </c>
      <c r="D15" s="143">
        <v>927</v>
      </c>
      <c r="E15" s="144">
        <v>25</v>
      </c>
      <c r="F15" s="142" t="s">
        <v>22</v>
      </c>
      <c r="G15" s="145">
        <v>43709</v>
      </c>
      <c r="H15" s="145">
        <v>44805</v>
      </c>
      <c r="I15" s="144">
        <v>25.19918315</v>
      </c>
      <c r="J15" s="142" t="s">
        <v>25</v>
      </c>
      <c r="K15" s="208" t="s">
        <v>186</v>
      </c>
      <c r="L15" s="146" t="s">
        <v>320</v>
      </c>
      <c r="M15" s="147">
        <v>1135</v>
      </c>
      <c r="N15" s="148">
        <v>972</v>
      </c>
      <c r="O15" s="209"/>
      <c r="P15" s="209"/>
      <c r="Q15" s="209"/>
    </row>
    <row r="16" spans="2:17" ht="22.5" x14ac:dyDescent="0.25">
      <c r="B16" s="141" t="s">
        <v>108</v>
      </c>
      <c r="C16" s="142" t="s">
        <v>29</v>
      </c>
      <c r="D16" s="143">
        <v>555</v>
      </c>
      <c r="E16" s="144">
        <v>25</v>
      </c>
      <c r="F16" s="142" t="s">
        <v>209</v>
      </c>
      <c r="G16" s="145">
        <v>44256</v>
      </c>
      <c r="H16" s="145" t="s">
        <v>194</v>
      </c>
      <c r="I16" s="144">
        <v>11.47823442</v>
      </c>
      <c r="J16" s="142" t="s">
        <v>25</v>
      </c>
      <c r="K16" s="208" t="s">
        <v>186</v>
      </c>
      <c r="L16" s="146" t="s">
        <v>320</v>
      </c>
      <c r="M16" s="147">
        <v>682</v>
      </c>
      <c r="N16" s="148">
        <v>386</v>
      </c>
      <c r="O16" s="209"/>
      <c r="P16" s="209"/>
      <c r="Q16" s="209"/>
    </row>
    <row r="17" spans="2:17" ht="13.5" customHeight="1" x14ac:dyDescent="0.25">
      <c r="B17" s="141" t="s">
        <v>32</v>
      </c>
      <c r="C17" s="142"/>
      <c r="D17" s="149"/>
      <c r="E17" s="150"/>
      <c r="F17" s="142"/>
      <c r="G17" s="145"/>
      <c r="H17" s="145"/>
      <c r="I17" s="150"/>
      <c r="J17" s="142"/>
      <c r="K17" s="146"/>
      <c r="L17" s="146"/>
      <c r="M17" s="147"/>
      <c r="N17" s="148"/>
      <c r="P17" s="209"/>
      <c r="Q17" s="209"/>
    </row>
    <row r="18" spans="2:17" s="210" customFormat="1" ht="13.5" customHeight="1" x14ac:dyDescent="0.25">
      <c r="B18" s="151" t="s">
        <v>143</v>
      </c>
      <c r="C18" s="152"/>
      <c r="D18" s="153"/>
      <c r="E18" s="154"/>
      <c r="F18" s="155"/>
      <c r="G18" s="155"/>
      <c r="H18" s="155"/>
      <c r="I18" s="154"/>
      <c r="J18" s="155"/>
      <c r="K18" s="155"/>
      <c r="L18" s="155"/>
      <c r="M18" s="156">
        <f>SUM(M13:M17)</f>
        <v>2098</v>
      </c>
      <c r="N18" s="157">
        <f>SUM(N13:N17)</f>
        <v>1639</v>
      </c>
      <c r="P18" s="209"/>
      <c r="Q18" s="209"/>
    </row>
    <row r="19" spans="2:17" ht="13.5" customHeight="1" x14ac:dyDescent="0.25">
      <c r="B19" s="211" t="s">
        <v>157</v>
      </c>
      <c r="C19" s="142"/>
      <c r="D19" s="149"/>
      <c r="E19" s="150"/>
      <c r="F19" s="142"/>
      <c r="G19" s="145"/>
      <c r="H19" s="145"/>
      <c r="I19" s="150"/>
      <c r="J19" s="142"/>
      <c r="K19" s="146"/>
      <c r="L19" s="146"/>
      <c r="M19" s="147"/>
      <c r="N19" s="148"/>
      <c r="P19" s="209"/>
      <c r="Q19" s="209"/>
    </row>
    <row r="20" spans="2:17" ht="11.25" x14ac:dyDescent="0.25">
      <c r="B20" s="141" t="s">
        <v>369</v>
      </c>
      <c r="C20" s="142" t="s">
        <v>29</v>
      </c>
      <c r="D20" s="149">
        <v>214</v>
      </c>
      <c r="E20" s="150">
        <v>12.5</v>
      </c>
      <c r="F20" s="142" t="s">
        <v>11</v>
      </c>
      <c r="G20" s="145">
        <v>42004</v>
      </c>
      <c r="H20" s="145">
        <v>43830</v>
      </c>
      <c r="I20" s="150">
        <v>9.6120070000000002</v>
      </c>
      <c r="J20" s="142" t="s">
        <v>25</v>
      </c>
      <c r="K20" s="208">
        <v>0</v>
      </c>
      <c r="L20" s="208" t="s">
        <v>321</v>
      </c>
      <c r="M20" s="386">
        <v>728</v>
      </c>
      <c r="N20" s="389">
        <v>400</v>
      </c>
      <c r="P20" s="209"/>
      <c r="Q20" s="209"/>
    </row>
    <row r="21" spans="2:17" ht="13.5" customHeight="1" x14ac:dyDescent="0.25">
      <c r="B21" s="141" t="s">
        <v>370</v>
      </c>
      <c r="C21" s="142" t="s">
        <v>29</v>
      </c>
      <c r="D21" s="149">
        <v>107</v>
      </c>
      <c r="E21" s="150">
        <v>6</v>
      </c>
      <c r="F21" s="142" t="s">
        <v>22</v>
      </c>
      <c r="G21" s="145">
        <v>43830</v>
      </c>
      <c r="H21" s="145">
        <v>44926</v>
      </c>
      <c r="I21" s="150">
        <v>0</v>
      </c>
      <c r="J21" s="142" t="s">
        <v>25</v>
      </c>
      <c r="K21" s="208">
        <v>0</v>
      </c>
      <c r="L21" s="208" t="s">
        <v>180</v>
      </c>
      <c r="M21" s="387"/>
      <c r="N21" s="390"/>
      <c r="P21" s="209"/>
      <c r="Q21" s="209"/>
    </row>
    <row r="22" spans="2:17" ht="41.45" customHeight="1" x14ac:dyDescent="0.25">
      <c r="B22" s="141" t="s">
        <v>318</v>
      </c>
      <c r="C22" s="142" t="s">
        <v>29</v>
      </c>
      <c r="D22" s="149">
        <v>250</v>
      </c>
      <c r="E22" s="150">
        <v>25</v>
      </c>
      <c r="F22" s="142" t="s">
        <v>319</v>
      </c>
      <c r="G22" s="145">
        <v>44882</v>
      </c>
      <c r="H22" s="145">
        <f>EOMONTH(G22,36)</f>
        <v>45991</v>
      </c>
      <c r="I22" s="150">
        <v>0</v>
      </c>
      <c r="J22" s="142" t="s">
        <v>25</v>
      </c>
      <c r="K22" s="208"/>
      <c r="L22" s="208" t="s">
        <v>322</v>
      </c>
      <c r="M22" s="388"/>
      <c r="N22" s="391"/>
      <c r="P22" s="209"/>
      <c r="Q22" s="209"/>
    </row>
    <row r="23" spans="2:17" s="210" customFormat="1" ht="13.5" customHeight="1" x14ac:dyDescent="0.25">
      <c r="B23" s="151" t="s">
        <v>157</v>
      </c>
      <c r="C23" s="152"/>
      <c r="D23" s="153"/>
      <c r="E23" s="154"/>
      <c r="F23" s="155"/>
      <c r="G23" s="155"/>
      <c r="H23" s="155"/>
      <c r="I23" s="154"/>
      <c r="J23" s="155"/>
      <c r="K23" s="155"/>
      <c r="L23" s="155"/>
      <c r="M23" s="156">
        <f>M20+M21</f>
        <v>728</v>
      </c>
      <c r="N23" s="157">
        <f>N20+N21</f>
        <v>400</v>
      </c>
      <c r="P23" s="209"/>
      <c r="Q23" s="209"/>
    </row>
    <row r="24" spans="2:17" s="210" customFormat="1" ht="13.5" customHeight="1" x14ac:dyDescent="0.25">
      <c r="B24" s="151" t="s">
        <v>357</v>
      </c>
      <c r="C24" s="152"/>
      <c r="D24" s="153"/>
      <c r="E24" s="154"/>
      <c r="F24" s="155"/>
      <c r="G24" s="155"/>
      <c r="H24" s="155"/>
      <c r="I24" s="154"/>
      <c r="J24" s="155"/>
      <c r="K24" s="155"/>
      <c r="L24" s="155"/>
      <c r="M24" s="156">
        <f>M12+M18+M23</f>
        <v>4826</v>
      </c>
      <c r="N24" s="157">
        <f>N12+N18+N23</f>
        <v>3866</v>
      </c>
      <c r="P24" s="209"/>
      <c r="Q24" s="209"/>
    </row>
    <row r="25" spans="2:17" ht="13.5" customHeight="1" x14ac:dyDescent="0.25">
      <c r="B25" s="211" t="s">
        <v>160</v>
      </c>
      <c r="C25" s="142"/>
      <c r="D25" s="149"/>
      <c r="E25" s="150"/>
      <c r="F25" s="142"/>
      <c r="G25" s="145"/>
      <c r="H25" s="145"/>
      <c r="I25" s="150"/>
      <c r="J25" s="142"/>
      <c r="K25" s="146"/>
      <c r="L25" s="146"/>
      <c r="M25" s="147"/>
      <c r="N25" s="148"/>
      <c r="P25" s="209"/>
      <c r="Q25" s="209"/>
    </row>
    <row r="26" spans="2:17" ht="13.5" customHeight="1" x14ac:dyDescent="0.25">
      <c r="B26" s="141" t="s">
        <v>35</v>
      </c>
      <c r="C26" s="142" t="s">
        <v>9</v>
      </c>
      <c r="D26" s="143">
        <v>1100</v>
      </c>
      <c r="E26" s="144">
        <v>100</v>
      </c>
      <c r="F26" s="142" t="s">
        <v>22</v>
      </c>
      <c r="G26" s="145">
        <v>43739</v>
      </c>
      <c r="H26" s="145">
        <v>45901</v>
      </c>
      <c r="I26" s="144">
        <v>60.237889919037045</v>
      </c>
      <c r="J26" s="142" t="s">
        <v>18</v>
      </c>
      <c r="K26" s="146">
        <v>0.2</v>
      </c>
      <c r="L26" s="146" t="s">
        <v>180</v>
      </c>
      <c r="M26" s="147">
        <v>1207</v>
      </c>
      <c r="N26" s="148">
        <v>1207</v>
      </c>
      <c r="P26" s="209"/>
      <c r="Q26" s="209"/>
    </row>
    <row r="27" spans="2:17" ht="22.5" x14ac:dyDescent="0.25">
      <c r="B27" s="141" t="s">
        <v>28</v>
      </c>
      <c r="C27" s="142" t="s">
        <v>9</v>
      </c>
      <c r="D27" s="143">
        <v>398</v>
      </c>
      <c r="E27" s="144" t="s">
        <v>376</v>
      </c>
      <c r="F27" s="142" t="s">
        <v>209</v>
      </c>
      <c r="G27" s="145" t="s">
        <v>210</v>
      </c>
      <c r="H27" s="145" t="s">
        <v>194</v>
      </c>
      <c r="I27" s="144">
        <v>19.783650379999997</v>
      </c>
      <c r="J27" s="142" t="s">
        <v>18</v>
      </c>
      <c r="K27" s="146">
        <v>0.2</v>
      </c>
      <c r="L27" s="146" t="s">
        <v>211</v>
      </c>
      <c r="M27" s="147">
        <v>424</v>
      </c>
      <c r="N27" s="148">
        <v>424</v>
      </c>
      <c r="O27" s="209"/>
      <c r="P27" s="209"/>
      <c r="Q27" s="209"/>
    </row>
    <row r="28" spans="2:17" s="210" customFormat="1" ht="13.5" customHeight="1" x14ac:dyDescent="0.25">
      <c r="B28" s="151" t="s">
        <v>160</v>
      </c>
      <c r="C28" s="152"/>
      <c r="D28" s="153"/>
      <c r="E28" s="154"/>
      <c r="F28" s="155"/>
      <c r="G28" s="155"/>
      <c r="H28" s="155"/>
      <c r="I28" s="154"/>
      <c r="J28" s="155"/>
      <c r="K28" s="155"/>
      <c r="L28" s="155"/>
      <c r="M28" s="156">
        <f>M26+M27</f>
        <v>1631</v>
      </c>
      <c r="N28" s="156">
        <f>N26+N27</f>
        <v>1631</v>
      </c>
      <c r="P28" s="209"/>
      <c r="Q28" s="209"/>
    </row>
    <row r="29" spans="2:17" ht="13.5" customHeight="1" x14ac:dyDescent="0.25">
      <c r="B29" s="211" t="s">
        <v>161</v>
      </c>
      <c r="C29" s="142"/>
      <c r="D29" s="149"/>
      <c r="E29" s="150"/>
      <c r="F29" s="142"/>
      <c r="G29" s="145"/>
      <c r="H29" s="145"/>
      <c r="I29" s="150"/>
      <c r="J29" s="142"/>
      <c r="K29" s="146"/>
      <c r="L29" s="146"/>
      <c r="M29" s="147"/>
      <c r="N29" s="148"/>
      <c r="P29" s="209"/>
      <c r="Q29" s="209"/>
    </row>
    <row r="30" spans="2:17" ht="11.25" x14ac:dyDescent="0.25">
      <c r="B30" s="141" t="s">
        <v>35</v>
      </c>
      <c r="C30" s="142" t="s">
        <v>9</v>
      </c>
      <c r="D30" s="143">
        <v>1269</v>
      </c>
      <c r="E30" s="144">
        <v>200</v>
      </c>
      <c r="F30" s="142" t="s">
        <v>22</v>
      </c>
      <c r="G30" s="145">
        <v>43921</v>
      </c>
      <c r="H30" s="145">
        <v>46440</v>
      </c>
      <c r="I30" s="144">
        <v>146.69448557644893</v>
      </c>
      <c r="J30" s="142" t="s">
        <v>18</v>
      </c>
      <c r="K30" s="146" t="s">
        <v>291</v>
      </c>
      <c r="L30" s="146">
        <v>7.0000000000000007E-2</v>
      </c>
      <c r="M30" s="147">
        <v>1365</v>
      </c>
      <c r="N30" s="148">
        <v>1365</v>
      </c>
      <c r="P30" s="209"/>
      <c r="Q30" s="209"/>
    </row>
    <row r="31" spans="2:17" x14ac:dyDescent="0.25">
      <c r="B31" s="141" t="s">
        <v>28</v>
      </c>
      <c r="C31" s="142" t="s">
        <v>9</v>
      </c>
      <c r="D31" s="143">
        <v>37.5</v>
      </c>
      <c r="E31" s="144" t="s">
        <v>378</v>
      </c>
      <c r="F31" s="142" t="s">
        <v>185</v>
      </c>
      <c r="G31" s="145" t="s">
        <v>194</v>
      </c>
      <c r="H31" s="145" t="s">
        <v>353</v>
      </c>
      <c r="I31" s="144"/>
      <c r="J31" s="142" t="s">
        <v>18</v>
      </c>
      <c r="K31" s="146" t="s">
        <v>354</v>
      </c>
      <c r="L31" s="146">
        <v>0.08</v>
      </c>
      <c r="M31" s="147">
        <v>41</v>
      </c>
      <c r="N31" s="148">
        <v>0</v>
      </c>
      <c r="O31" s="165"/>
      <c r="P31" s="209"/>
      <c r="Q31" s="209"/>
    </row>
    <row r="32" spans="2:17" s="210" customFormat="1" ht="13.5" customHeight="1" x14ac:dyDescent="0.25">
      <c r="B32" s="151" t="s">
        <v>161</v>
      </c>
      <c r="C32" s="152"/>
      <c r="D32" s="153"/>
      <c r="E32" s="154"/>
      <c r="F32" s="155"/>
      <c r="G32" s="155"/>
      <c r="H32" s="155"/>
      <c r="I32" s="154"/>
      <c r="J32" s="155"/>
      <c r="K32" s="155"/>
      <c r="L32" s="155"/>
      <c r="M32" s="156">
        <f>M30+M31</f>
        <v>1406</v>
      </c>
      <c r="N32" s="157">
        <f>N30+N31</f>
        <v>1365</v>
      </c>
      <c r="P32" s="209"/>
      <c r="Q32" s="209"/>
    </row>
    <row r="33" spans="2:37" ht="13.5" customHeight="1" x14ac:dyDescent="0.25">
      <c r="B33" s="212" t="s">
        <v>100</v>
      </c>
      <c r="C33" s="213"/>
      <c r="D33" s="213"/>
      <c r="E33" s="214"/>
      <c r="F33" s="215"/>
      <c r="G33" s="215"/>
      <c r="H33" s="215"/>
      <c r="I33" s="216">
        <f>SUM(I5:I32)</f>
        <v>289.46517951548594</v>
      </c>
      <c r="J33" s="215"/>
      <c r="K33" s="215"/>
      <c r="L33" s="215"/>
      <c r="M33" s="216">
        <f>M32+M28+M23+M18+M12</f>
        <v>7863</v>
      </c>
      <c r="N33" s="216">
        <f>N32+N28+N23+N18+N12</f>
        <v>6862</v>
      </c>
      <c r="P33" s="209"/>
      <c r="Q33" s="209"/>
    </row>
    <row r="34" spans="2:37" ht="11.25" x14ac:dyDescent="0.25">
      <c r="B34" s="173" t="s">
        <v>372</v>
      </c>
      <c r="C34" s="193"/>
      <c r="D34" s="194"/>
      <c r="E34" s="195"/>
      <c r="F34" s="196"/>
      <c r="G34" s="197"/>
      <c r="H34" s="197"/>
      <c r="I34" s="195"/>
      <c r="J34" s="196"/>
      <c r="K34" s="196"/>
      <c r="L34" s="196"/>
      <c r="M34" s="195"/>
      <c r="N34" s="195"/>
      <c r="Q34" s="217"/>
      <c r="Y34" s="408"/>
      <c r="Z34" s="408"/>
      <c r="AA34" s="408"/>
      <c r="AB34" s="408"/>
      <c r="AC34" s="408"/>
      <c r="AD34" s="408"/>
      <c r="AE34" s="408"/>
      <c r="AF34" s="408"/>
      <c r="AG34" s="408"/>
      <c r="AH34" s="408"/>
      <c r="AI34" s="408"/>
      <c r="AJ34" s="408"/>
      <c r="AK34" s="408"/>
    </row>
    <row r="35" spans="2:37" ht="23.45" customHeight="1" x14ac:dyDescent="0.25">
      <c r="B35" s="407" t="s">
        <v>335</v>
      </c>
      <c r="C35" s="407"/>
      <c r="D35" s="407"/>
      <c r="E35" s="407"/>
      <c r="F35" s="407"/>
      <c r="G35" s="407"/>
      <c r="H35" s="407"/>
      <c r="I35" s="407"/>
      <c r="J35" s="407"/>
      <c r="K35" s="407"/>
      <c r="L35" s="407"/>
      <c r="M35" s="407"/>
      <c r="N35" s="407"/>
    </row>
    <row r="36" spans="2:37" ht="11.25" x14ac:dyDescent="0.25">
      <c r="B36" s="173"/>
      <c r="C36" s="193"/>
      <c r="D36" s="194"/>
      <c r="E36" s="195"/>
      <c r="F36" s="196"/>
      <c r="G36" s="197"/>
      <c r="H36" s="197"/>
      <c r="I36" s="195"/>
      <c r="J36" s="196"/>
      <c r="K36" s="196"/>
      <c r="L36" s="196"/>
      <c r="M36" s="195"/>
      <c r="N36" s="195"/>
    </row>
    <row r="42" spans="2:37" x14ac:dyDescent="0.25">
      <c r="M42" s="205"/>
    </row>
  </sheetData>
  <mergeCells count="9">
    <mergeCell ref="B35:N35"/>
    <mergeCell ref="Y34:AK34"/>
    <mergeCell ref="M2:N2"/>
    <mergeCell ref="B2:B3"/>
    <mergeCell ref="D2:E2"/>
    <mergeCell ref="G2:H2"/>
    <mergeCell ref="K2:L2"/>
    <mergeCell ref="M20:M22"/>
    <mergeCell ref="N20:N22"/>
  </mergeCells>
  <printOptions horizontalCentered="1" verticalCentered="1"/>
  <pageMargins left="0.23622047244094491" right="0.23622047244094491" top="0.74803149606299213" bottom="0.74803149606299213" header="0.31496062992125984" footer="0.31496062992125984"/>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7" ma:contentTypeDescription="Create a new document." ma:contentTypeScope="" ma:versionID="3584c3ef3feddfc7d5ec8672b4cd266b">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7ac39776c0f33ad88d659b4e4565c5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Props1.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2.xml><?xml version="1.0" encoding="utf-8"?>
<ds:datastoreItem xmlns:ds="http://schemas.openxmlformats.org/officeDocument/2006/customXml" ds:itemID="{FF966AF5-C42A-461F-8227-6826F8266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3AEAA-DCA5-4478-A2B7-E52E14CEE760}">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7e71a841-3909-4712-99f7-42e62224c0a4"/>
    <ds:schemaRef ds:uri="http://www.w3.org/XML/1998/namespace"/>
    <ds:schemaRef ds:uri="http://schemas.openxmlformats.org/package/2006/metadata/core-properties"/>
    <ds:schemaRef ds:uri="01a0b749-5424-4c84-8d50-30ab60aaf795"/>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Cover</vt:lpstr>
      <vt:lpstr>Investment activity&gt;&gt;&gt;</vt:lpstr>
      <vt:lpstr>Funds Raised</vt:lpstr>
      <vt:lpstr>Funds Deployed</vt:lpstr>
      <vt:lpstr>Funds Realised</vt:lpstr>
      <vt:lpstr>Fund information&gt;&gt;&gt;</vt:lpstr>
      <vt:lpstr>Structured &amp; Private Equity</vt:lpstr>
      <vt:lpstr>Private Debt</vt:lpstr>
      <vt:lpstr>Real Assets</vt:lpstr>
      <vt:lpstr>Credit</vt:lpstr>
      <vt:lpstr>Credit continued</vt:lpstr>
      <vt:lpstr>Fund performance&gt;&gt;&gt;</vt:lpstr>
      <vt:lpstr>Structured &amp; Private Equity (2)</vt:lpstr>
      <vt:lpstr>Private Debt- sep</vt:lpstr>
      <vt:lpstr>Private Debt (2)</vt:lpstr>
      <vt:lpstr>Real Assets- sep</vt:lpstr>
      <vt:lpstr>Real Assets (2)</vt:lpstr>
      <vt:lpstr>Balance sheet inv. port.&gt;&gt;&gt;</vt:lpstr>
      <vt:lpstr>Balance sheet</vt:lpstr>
      <vt:lpstr>Disclaimer</vt:lpstr>
      <vt:lpstr>'Balance sheet'!Print_Area</vt:lpstr>
      <vt:lpstr>Cover!Print_Area</vt:lpstr>
      <vt:lpstr>'Credit continued'!Print_Area</vt:lpstr>
      <vt:lpstr>'Fund information&gt;&gt;&gt;'!Print_Area</vt:lpstr>
      <vt:lpstr>'Fund performance&gt;&gt;&gt;'!Print_Area</vt:lpstr>
      <vt:lpstr>'Investment activity&gt;&gt;&gt;'!Print_Area</vt:lpstr>
      <vt:lpstr>'Private Debt'!Print_Area</vt:lpstr>
      <vt:lpstr>'Private Debt (2)'!Print_Area</vt:lpstr>
      <vt:lpstr>'Private Debt- sep'!Print_Area</vt:lpstr>
      <vt:lpstr>'Real Assets'!Print_Area</vt:lpstr>
      <vt:lpstr>'Real Assets (2)'!Print_Area</vt:lpstr>
      <vt:lpstr>'Structured &amp; Private Equity'!Print_Area</vt:lpstr>
      <vt:lpstr>'Structured &amp; Private Equity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Machatzke</dc:creator>
  <cp:lastModifiedBy>Caterina Neri</cp:lastModifiedBy>
  <cp:lastPrinted>2023-05-23T13:09:52Z</cp:lastPrinted>
  <dcterms:created xsi:type="dcterms:W3CDTF">2021-11-10T16:54:38Z</dcterms:created>
  <dcterms:modified xsi:type="dcterms:W3CDTF">2024-06-24T14:18:44Z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